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75" windowWidth="11175" windowHeight="7545" activeTab="0"/>
  </bookViews>
  <sheets>
    <sheet name="FS (2)" sheetId="1" r:id="rId1"/>
    <sheet name="BASIC-INFOR-FOR-APPRAISAL" sheetId="2" r:id="rId2"/>
    <sheet name="Sheet1" sheetId="3" r:id="rId3"/>
    <sheet name="release-set-up" sheetId="4" r:id="rId4"/>
  </sheets>
  <definedNames>
    <definedName name="_xlnm.Print_Area" localSheetId="0">'FS (2)'!$A$1:$G$940</definedName>
  </definedNames>
  <calcPr fullCalcOnLoad="1"/>
</workbook>
</file>

<file path=xl/sharedStrings.xml><?xml version="1.0" encoding="utf-8"?>
<sst xmlns="http://schemas.openxmlformats.org/spreadsheetml/2006/main" count="1442" uniqueCount="457">
  <si>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</si>
  <si>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</si>
  <si>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</si>
  <si>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</si>
  <si>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</si>
  <si>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</si>
  <si>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</si>
  <si>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</si>
  <si>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</si>
  <si>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</si>
  <si>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</si>
  <si>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</si>
  <si>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</si>
  <si>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</si>
  <si>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</si>
  <si>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</si>
  <si>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</si>
  <si>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</si>
  <si>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</si>
  <si>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</si>
  <si>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</si>
  <si>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</si>
  <si>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</si>
  <si>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</si>
  <si>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</si>
  <si>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</si>
  <si>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</si>
  <si>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</si>
  <si>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</si>
  <si>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</si>
  <si>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</si>
  <si>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</si>
  <si>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</si>
  <si>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</si>
  <si>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</si>
  <si>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</si>
  <si>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</si>
  <si>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</si>
  <si>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</si>
  <si>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</si>
  <si>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</si>
  <si>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</si>
  <si>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</si>
  <si>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</si>
  <si>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</si>
  <si>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</si>
  <si>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</si>
  <si>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</si>
  <si>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</si>
  <si>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</si>
  <si>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</si>
  <si>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</si>
  <si>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</si>
  <si>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</si>
  <si>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No. of Meals as per PAB approval</t>
  </si>
  <si>
    <t>Diff.</t>
  </si>
  <si>
    <t xml:space="preserve">1.1.1) No. of School working days  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</si>
  <si>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</si>
  <si>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</si>
  <si>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</si>
  <si>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</si>
  <si>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</si>
  <si>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</si>
  <si>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</si>
  <si>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</si>
  <si>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</si>
  <si>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</si>
  <si>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</si>
  <si>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</si>
  <si>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</si>
  <si>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</si>
  <si>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</si>
  <si>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</si>
  <si>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</si>
  <si>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</si>
  <si>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t>Total no. of Meals claimed to have served (Q1+Q2+Q3)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</si>
  <si>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</si>
  <si>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</si>
  <si>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</si>
  <si>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</si>
  <si>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</si>
  <si>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</si>
  <si>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</si>
  <si>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</si>
  <si>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</si>
  <si>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</si>
  <si>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</si>
  <si>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</si>
  <si>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</si>
  <si>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</si>
  <si>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</si>
  <si>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</si>
  <si>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</si>
  <si>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</si>
  <si>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</si>
  <si>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>Total Availability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</si>
  <si>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</si>
  <si>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</si>
  <si>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</si>
  <si>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</si>
  <si>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</si>
  <si>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</si>
  <si>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</si>
  <si>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</si>
  <si>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</si>
  <si>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</si>
  <si>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</si>
  <si>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</si>
  <si>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</si>
  <si>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</si>
  <si>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</si>
  <si>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</si>
  <si>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</si>
  <si>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</si>
  <si>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</si>
  <si>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</si>
  <si>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</si>
  <si>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</si>
  <si>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</si>
  <si>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</si>
  <si>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</si>
  <si>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</si>
  <si>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</si>
  <si>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</si>
  <si>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</si>
  <si>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</si>
  <si>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</si>
  <si>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</si>
  <si>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</si>
  <si>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</si>
  <si>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</si>
  <si>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3.9) Payment of Cost of foodgrains to FCI</t>
  </si>
  <si>
    <t>Payment to FCI by State*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</si>
  <si>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</si>
  <si>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</si>
  <si>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</si>
  <si>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</si>
  <si>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</si>
  <si>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Type of Institute</t>
  </si>
  <si>
    <t>Existing Institute</t>
  </si>
  <si>
    <t>EGS / AIE Centres</t>
  </si>
  <si>
    <t>Madarsas/ Maqtab</t>
  </si>
  <si>
    <t>(Govt+LB)</t>
  </si>
  <si>
    <t xml:space="preserve">GA </t>
  </si>
  <si>
    <t>NCLP</t>
  </si>
  <si>
    <t xml:space="preserve">Srinagar </t>
  </si>
  <si>
    <t xml:space="preserve">Ganderbal </t>
  </si>
  <si>
    <t xml:space="preserve">Budgam </t>
  </si>
  <si>
    <t xml:space="preserve">Anantnag </t>
  </si>
  <si>
    <t xml:space="preserve">Kulgam </t>
  </si>
  <si>
    <t xml:space="preserve">Pulwama </t>
  </si>
  <si>
    <t xml:space="preserve">Shopian </t>
  </si>
  <si>
    <t xml:space="preserve">Baramulla </t>
  </si>
  <si>
    <t>Bandipora</t>
  </si>
  <si>
    <t xml:space="preserve">Kupwara </t>
  </si>
  <si>
    <t xml:space="preserve">Leh </t>
  </si>
  <si>
    <t xml:space="preserve">Kargil </t>
  </si>
  <si>
    <t>Jammu</t>
  </si>
  <si>
    <t>Samba</t>
  </si>
  <si>
    <t>Kathua</t>
  </si>
  <si>
    <t>Udhampur</t>
  </si>
  <si>
    <t>Reasi</t>
  </si>
  <si>
    <t>Doda</t>
  </si>
  <si>
    <t>Ramban</t>
  </si>
  <si>
    <t>Kishtwar</t>
  </si>
  <si>
    <t>Rajouri</t>
  </si>
  <si>
    <t>Poonch</t>
  </si>
  <si>
    <t>Jammu &amp; Kashmir</t>
  </si>
  <si>
    <t>No. of  Existing Institutions</t>
  </si>
  <si>
    <t>(2012-13)</t>
  </si>
  <si>
    <t>With Primary</t>
  </si>
  <si>
    <t>Without Primary</t>
  </si>
  <si>
    <t>TOTAL</t>
  </si>
  <si>
    <t>ALLOCATION PRY</t>
  </si>
  <si>
    <t>ALLOCATION UPR PRY</t>
  </si>
  <si>
    <t>OPENING BALANCE PRY</t>
  </si>
  <si>
    <t>OPENING BALANCE UPR PRY</t>
  </si>
  <si>
    <t>LIFTED PRY</t>
  </si>
  <si>
    <t>LIFTED UPR PRY</t>
  </si>
  <si>
    <t>CONSUMED PRY</t>
  </si>
  <si>
    <t>CONSUMED UPR PRY</t>
  </si>
  <si>
    <t xml:space="preserve">CLOSING BALANCE PRY </t>
  </si>
  <si>
    <t xml:space="preserve">CLOSING BALANCE UPR PRY </t>
  </si>
  <si>
    <t>UNSPENT BALANCE TOTAL</t>
  </si>
  <si>
    <t>ALLOCATION TOTAL</t>
  </si>
  <si>
    <t xml:space="preserve">OPENING BALANCE TOTAL </t>
  </si>
  <si>
    <t xml:space="preserve">LIFTED TOTAL </t>
  </si>
  <si>
    <t>CONSUMED TOTAL</t>
  </si>
  <si>
    <t>TOTAL ALLOCATION</t>
  </si>
  <si>
    <t>OPENING BALALNCE UPR PRY</t>
  </si>
  <si>
    <t>TOTAL OPENING BALANCE</t>
  </si>
  <si>
    <t>RELEASE PRY</t>
  </si>
  <si>
    <t>RELEASE UPR PRY</t>
  </si>
  <si>
    <t>TOTAL RELEASE</t>
  </si>
  <si>
    <t>UTILISATON PRY</t>
  </si>
  <si>
    <t>UTILISATION UPR PRY</t>
  </si>
  <si>
    <t>TOTAL UTILISATON</t>
  </si>
  <si>
    <t>Payment to CCH Pry</t>
  </si>
  <si>
    <t>Payment to CCH Upr Pry</t>
  </si>
  <si>
    <t>Allocation Pry</t>
  </si>
  <si>
    <t>Allocation Upr Pry</t>
  </si>
  <si>
    <t xml:space="preserve">Opening Balance Pry </t>
  </si>
  <si>
    <t>Opening Balance Upr Pry</t>
  </si>
  <si>
    <t>Amount Release Pry</t>
  </si>
  <si>
    <t>Amount Release Upr Pry</t>
  </si>
  <si>
    <t>Total Amount Released</t>
  </si>
  <si>
    <t>Unspent Balance Pry</t>
  </si>
  <si>
    <t>Unspent Balance Upr Pry</t>
  </si>
  <si>
    <t>Total Unspent Balance</t>
  </si>
  <si>
    <t xml:space="preserve">No. of Meals served during Upr Pry     </t>
  </si>
  <si>
    <t>No of Meals Pry</t>
  </si>
  <si>
    <t>No. of Meals Upr Pry</t>
  </si>
  <si>
    <t>Formulae for Pry</t>
  </si>
  <si>
    <t>Formulae for Upr Pry</t>
  </si>
  <si>
    <t>Expected Consumption of food grains</t>
  </si>
  <si>
    <t>Actual Consumptin of Food Grains Pry</t>
  </si>
  <si>
    <t>Actual Consumptin of Food Grains  Upr Pry</t>
  </si>
  <si>
    <t>Total Consumption of Food Grains</t>
  </si>
  <si>
    <t>Actual utilisation of Cooking cost (Pry)</t>
  </si>
  <si>
    <t>Actual utilisation of Cooking cost (Upr Pry)</t>
  </si>
  <si>
    <t>Total Utilisation of Cooking Cost</t>
  </si>
  <si>
    <t>Actual expenditure incurred by State</t>
  </si>
  <si>
    <t>1.1.2) No. of Meals (Primary &amp; Upper Primary )</t>
  </si>
  <si>
    <t xml:space="preserve">Grand total (Adhoc + BAL. of 1st) </t>
  </si>
  <si>
    <t>Maximum fund permissible*</t>
  </si>
  <si>
    <t>(in lacs)</t>
  </si>
  <si>
    <r>
      <t>(i</t>
    </r>
    <r>
      <rPr>
        <i/>
        <sz val="12"/>
        <rFont val="Bookman Old Style"/>
        <family val="1"/>
      </rPr>
      <t>n MTs)</t>
    </r>
  </si>
  <si>
    <t>Upr. Primary</t>
  </si>
  <si>
    <t>Availability</t>
  </si>
  <si>
    <t>% Availability</t>
  </si>
  <si>
    <t xml:space="preserve">Availability </t>
  </si>
  <si>
    <t xml:space="preserve">% Availability </t>
  </si>
  <si>
    <t>% availability</t>
  </si>
  <si>
    <t xml:space="preserve">         7.1) Releasing details</t>
  </si>
  <si>
    <t>(2013-14)</t>
  </si>
  <si>
    <r>
      <t xml:space="preserve">5.1 Mismatch between Utilisation of Foodgrains and Cooking Cost  </t>
    </r>
    <r>
      <rPr>
        <b/>
        <i/>
        <sz val="12"/>
        <rFont val="Bookman Old Style"/>
        <family val="1"/>
      </rPr>
      <t>(Source data: para 3.8 and 4.7 above)</t>
    </r>
  </si>
  <si>
    <t>PAB NCLP</t>
  </si>
  <si>
    <t>AVERAGE NO OF CHILDREN NCLP</t>
  </si>
  <si>
    <t>TOTAL PAB</t>
  </si>
  <si>
    <t>AVERAGE TOTAL</t>
  </si>
  <si>
    <t>No. of Meals NCLP</t>
  </si>
  <si>
    <t>Formulae for NCLP</t>
  </si>
  <si>
    <t xml:space="preserve">% Availibility  </t>
  </si>
  <si>
    <t>No. of Meals served ( Pry )</t>
  </si>
  <si>
    <t>Expected Utilisation of Cooking Cost / Pry</t>
  </si>
  <si>
    <t>Expected Utilisation of Cooking Cost Upr Pry</t>
  </si>
  <si>
    <t>Pry/Average number of children availing MDM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</si>
  <si>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</si>
  <si>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</si>
  <si>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</si>
  <si>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</si>
  <si>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</si>
  <si>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Py</t>
  </si>
  <si>
    <t>Upr. Py</t>
  </si>
  <si>
    <t>Sl.  No.</t>
  </si>
  <si>
    <t>Component/ norm</t>
  </si>
  <si>
    <t>Amount admissible</t>
  </si>
  <si>
    <t>for                 2013-2014</t>
  </si>
  <si>
    <t>Amount released             on ad hoc basis</t>
  </si>
  <si>
    <t xml:space="preserve">Unspent Balance </t>
  </si>
  <si>
    <t>as on 01.04.2013</t>
  </si>
  <si>
    <r>
      <t>Amount released on balance of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installment </t>
    </r>
  </si>
  <si>
    <t>Balance amount proposed to be released</t>
  </si>
  <si>
    <r>
      <t>Cost of Food grains (Pry.)</t>
    </r>
    <r>
      <rPr>
        <sz val="11"/>
        <rFont val="Times New Roman"/>
        <family val="1"/>
      </rPr>
      <t xml:space="preserve"> (12713.38 MTs x 5650)</t>
    </r>
  </si>
  <si>
    <r>
      <t>Cost of Food grains (U. Pry.)</t>
    </r>
    <r>
      <rPr>
        <sz val="11"/>
        <rFont val="Times New Roman"/>
        <family val="1"/>
      </rPr>
      <t xml:space="preserve"> (9853.15 MTs x 5650)</t>
    </r>
  </si>
  <si>
    <t>Cooking cost (Pry.)</t>
  </si>
  <si>
    <t xml:space="preserve">Cooking cost </t>
  </si>
  <si>
    <t>(U. Pry.)</t>
  </si>
  <si>
    <r>
      <t xml:space="preserve">Honorarium to cook-cum-helper (Pry.) </t>
    </r>
    <r>
      <rPr>
        <sz val="11"/>
        <rFont val="Times New Roman"/>
        <family val="1"/>
      </rPr>
      <t xml:space="preserve">(18080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750 x 10 months)</t>
    </r>
  </si>
  <si>
    <r>
      <t xml:space="preserve">Honorarium to cook-cum-helper (U. Pry.) </t>
    </r>
    <r>
      <rPr>
        <sz val="11"/>
        <rFont val="Times New Roman"/>
        <family val="1"/>
      </rPr>
      <t xml:space="preserve">(16074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750</t>
    </r>
    <r>
      <rPr>
        <sz val="11"/>
        <rFont val="Times New Roman"/>
        <family val="1"/>
      </rPr>
      <t xml:space="preserve"> x 10 months)</t>
    </r>
  </si>
  <si>
    <t>Transport Assistance</t>
  </si>
  <si>
    <r>
      <t xml:space="preserve">(12713.38 MTs x </t>
    </r>
    <r>
      <rPr>
        <sz val="11"/>
        <rFont val="Arial"/>
        <family val="2"/>
      </rPr>
      <t>`</t>
    </r>
    <r>
      <rPr>
        <b/>
        <sz val="11"/>
        <rFont val="Arial"/>
        <family val="2"/>
      </rPr>
      <t xml:space="preserve"> </t>
    </r>
    <r>
      <rPr>
        <sz val="11"/>
        <rFont val="Times New Roman"/>
        <family val="1"/>
      </rPr>
      <t>1350)-Primary</t>
    </r>
  </si>
  <si>
    <r>
      <t>(</t>
    </r>
    <r>
      <rPr>
        <sz val="11"/>
        <rFont val="Times New Roman"/>
        <family val="1"/>
      </rPr>
      <t xml:space="preserve">9853.15 MTs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1350)-U. Pry.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</si>
  <si>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(Pry.) </t>
    </r>
    <r>
      <rPr>
        <sz val="11"/>
        <rFont val="Times New Roman"/>
        <family val="1"/>
      </rPr>
      <t xml:space="preserve"> components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</si>
  <si>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(Up.   Pry.) </t>
    </r>
    <r>
      <rPr>
        <sz val="11"/>
        <rFont val="Times New Roman"/>
        <family val="1"/>
      </rPr>
      <t xml:space="preserve"> components</t>
    </r>
  </si>
  <si>
    <r>
      <t>Cost of Food grains (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>MTs x 5650)</t>
    </r>
  </si>
  <si>
    <r>
      <t xml:space="preserve">Transport Assistance 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 xml:space="preserve">MTs x </t>
    </r>
    <r>
      <rPr>
        <sz val="11"/>
        <rFont val="Times New Roman"/>
        <family val="1"/>
      </rPr>
      <t>1350</t>
    </r>
    <r>
      <rPr>
        <b/>
        <sz val="11"/>
        <rFont val="Times New Roman"/>
        <family val="1"/>
      </rPr>
      <t>)</t>
    </r>
  </si>
  <si>
    <t>MME @1.8% of the above  components</t>
  </si>
  <si>
    <t>Grand total</t>
  </si>
  <si>
    <t>Q1</t>
  </si>
  <si>
    <t>Q2</t>
  </si>
  <si>
    <t>Q3</t>
  </si>
  <si>
    <t>(2014-15)</t>
  </si>
  <si>
    <t>No. of children as per Enrolment for  2014-15</t>
  </si>
  <si>
    <t>ALLOCATION + BILLS RAISED BY FCI + PAYMENT TO FCI IS NOT CORRECT</t>
  </si>
  <si>
    <t>UPY</t>
  </si>
  <si>
    <t>PY</t>
  </si>
  <si>
    <t>HOW AVERAGE NO. OF CHILDREN AVAILED SAME TO  ENROLMENT IN LEH DISTRICT</t>
  </si>
  <si>
    <t xml:space="preserve">I.  Analysis of Children, Working Days and Meals </t>
  </si>
  <si>
    <t>Pry/No. of children as per PAB Approval for  2014-15</t>
  </si>
  <si>
    <t>Actual Utilisation</t>
  </si>
  <si>
    <t>GR. TOTAL  EXPECTED CC</t>
  </si>
  <si>
    <t>Adhoc Released*</t>
  </si>
  <si>
    <t>2nd Installment***</t>
  </si>
  <si>
    <t>* + ** This include NCLP fund</t>
  </si>
  <si>
    <t>S. No.</t>
  </si>
  <si>
    <t>INDICATORS</t>
  </si>
  <si>
    <t>STATUS</t>
  </si>
  <si>
    <t>1. No. of Institutions</t>
  </si>
  <si>
    <t>PRY(I-V)</t>
  </si>
  <si>
    <t>PY(I-VIII) +      U PRY (VI-VIII)</t>
  </si>
  <si>
    <t>i)</t>
  </si>
  <si>
    <t>Existing Institutions</t>
  </si>
  <si>
    <t>ii)</t>
  </si>
  <si>
    <t>Covered during the year</t>
  </si>
  <si>
    <t>Approved by MDM-PAB</t>
  </si>
  <si>
    <t>Ii)</t>
  </si>
  <si>
    <t>Enrollment  as on 30.9.2014</t>
  </si>
  <si>
    <t>Average No. of children availed MDM during 01.04.2014 to 31.12.2014</t>
  </si>
  <si>
    <t>iii)</t>
  </si>
  <si>
    <t>AVERAGE UNIT COOKING COST PCPD</t>
  </si>
  <si>
    <t>State’s contributions in cooking cost per child per day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</si>
  <si>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No. of Children 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</si>
  <si>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Coverage of children as per Quarterly Progress Report (QPR)</t>
    </r>
  </si>
  <si>
    <t>Average no. of children availed MDM as per QPR-1</t>
  </si>
  <si>
    <t>Average no. of children availed MDM as per QPR-2</t>
  </si>
  <si>
    <t>Average no. of children availed MDM as per QPR-3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</si>
  <si>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No. of Working Days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</si>
  <si>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</si>
  <si>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NEW</t>
  </si>
  <si>
    <t>REPLACEMENT</t>
  </si>
  <si>
    <t>total</t>
  </si>
  <si>
    <t>py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</si>
  <si>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</si>
  <si>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</si>
  <si>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</si>
  <si>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</si>
  <si>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</si>
  <si>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</si>
  <si>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</si>
  <si>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</si>
  <si>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</si>
  <si>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of Meals served (NCLP )</t>
  </si>
  <si>
    <t>WD-COVG.</t>
  </si>
  <si>
    <t>WD-APPROV</t>
  </si>
  <si>
    <t>Payment of Hon. to CCH</t>
  </si>
  <si>
    <t>(2015-16)</t>
  </si>
  <si>
    <t>Balance of 1st Installment *</t>
  </si>
  <si>
    <t>(2016-17)</t>
  </si>
  <si>
    <t>Existing</t>
  </si>
  <si>
    <t>Serving</t>
  </si>
  <si>
    <t>Pry/Average MEALS Served</t>
  </si>
  <si>
    <t>AVERAGE NO OF Meals NCLP</t>
  </si>
  <si>
    <t>ALLOCATION U PRY</t>
  </si>
  <si>
    <t>Expenditure PRY</t>
  </si>
  <si>
    <t>Expenditure UPR PRY</t>
  </si>
  <si>
    <t>Unspent Pry.</t>
  </si>
  <si>
    <t>Unspenr U. Pry.</t>
  </si>
  <si>
    <t xml:space="preserve">TOTAL Expenditure </t>
  </si>
  <si>
    <t>Average number of children availed MDM</t>
  </si>
  <si>
    <t>DETAIL BREAK-UP REQUIRED FOR PAYMENT</t>
  </si>
  <si>
    <t>Foodgrains Lifted    (in MTs)</t>
  </si>
  <si>
    <t>OB as on 01.04.17</t>
  </si>
  <si>
    <t>27.04.2017</t>
  </si>
  <si>
    <t>31.10.2017</t>
  </si>
  <si>
    <t>27.12.2017</t>
  </si>
  <si>
    <t>Sanctioned by GoI during 2006-17</t>
  </si>
  <si>
    <t>Additional Assist.</t>
  </si>
  <si>
    <t>20.03.2018</t>
  </si>
  <si>
    <t>ADDNL</t>
  </si>
  <si>
    <t>3.8.1) Releasing details</t>
  </si>
  <si>
    <t>3.8.2)  Cost of Foodgrains : Allocation, Releases (availability) &amp; Utilisation</t>
  </si>
  <si>
    <t>3.8)  ANALYSIS ON COST OF FOOD GRAINS [PRIMARY +  UPPER PRIMARY]</t>
  </si>
  <si>
    <t>REVISED</t>
  </si>
  <si>
    <t>RELEASES</t>
  </si>
  <si>
    <t>* KD sanctioned but Fund could not released by MHRD, Govt. of India due to Backlog procurment of KD.</t>
  </si>
  <si>
    <t>Approved for first 4 quarters</t>
  </si>
  <si>
    <t>Covered during  All 4 quarters</t>
  </si>
  <si>
    <t>2018-19</t>
  </si>
  <si>
    <t>Annual Work Plan &amp; Budget  2019-20</t>
  </si>
  <si>
    <t>2.1  Institutions- (Primary(  (Class I-V  only)                     *(Source data : Table AT-3A of AWP&amp;B 2019-20)</t>
  </si>
  <si>
    <t>2.2  Institutions- (Upper Primary  + Upper Primary with Primary)     (Class - V-VIII + I-VIII)                                                    *(Source data : Table AT-3B &amp; 3C of AWP&amp;B 2019-20)</t>
  </si>
  <si>
    <t>2.1  Institutions- (Primary)                     *(Source data : Table AT-3A of AWP&amp;B 2019-20)</t>
  </si>
  <si>
    <t>2.2  Institutions- (Upper Primary)                     *(Source data : Table AT-3B &amp;  3C of AWP&amp;B 2019-20)</t>
  </si>
  <si>
    <t>2.3  No. of children  ( Primary)                       *(Source data : Table AT-5  of AWP&amp;B 2019-20)</t>
  </si>
  <si>
    <t>2.4  No. of children  ( Upper Primary)                       *(Source data : Table AT-5A  of AWP&amp;B 2019-20)</t>
  </si>
  <si>
    <t>2.5  No. of children  ( Primary)                       *(Source data : Table AT-4  of AWP&amp;B 2019-20)</t>
  </si>
  <si>
    <t>2.6  No. of children  ( Upper Primary)                       *(Source data : Table AT-4A  of AWP&amp;B 2019-20)</t>
  </si>
  <si>
    <t xml:space="preserve">                                                *(Refer col.6 of table AT- 5 &amp; 5B,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</si>
  <si>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</si>
  <si>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</si>
  <si>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</si>
  <si>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</si>
  <si>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</si>
  <si>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>*(Refer col. 8 of table AT- 7 and AT-7A, AWP&amp;B, 2019-20)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</si>
  <si>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</si>
  <si>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</si>
  <si>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</si>
  <si>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</si>
  <si>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</si>
  <si>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</si>
  <si>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9.1.2) Reconciliation of amount sanctioned (Refer AT-11, AWP&amp;B, 2019-20)</t>
  </si>
  <si>
    <t>9.2.2) Reconciliation of amount sanctioned (Refer AT-11, AWP&amp;B, 2019-20)</t>
  </si>
  <si>
    <t>Average number of children availed MDM during 01.04.18 to 31.03.19     (AT-5&amp;5A)</t>
  </si>
  <si>
    <t xml:space="preserve">Base period 01.04.18 to 31.03.19 </t>
  </si>
  <si>
    <t xml:space="preserve">ii) Base period 01.04.18 to 31.03.19 (As per PAB aaproval = 220 days for  Py &amp; 220 days for U Py) </t>
  </si>
  <si>
    <t>No. of Meals as per PAB approval (01.04.18 to 31.03.19)</t>
  </si>
  <si>
    <t>No. of Meals served by State during the period 01.04.18 to 31.03.19</t>
  </si>
  <si>
    <t>REVIEW OF IMPLEMENTATION OF MDM SCHEME DURING 2018-19 (01.04.18 to 31.03.19)</t>
  </si>
  <si>
    <t>PAB-MDM Approval for 2018-19</t>
  </si>
  <si>
    <t>1.2  No. of  Working Days Approved for FY 2018-19</t>
  </si>
  <si>
    <t>No of working days approved for FY 2018-19</t>
  </si>
  <si>
    <t>MDM PAB Approval for 2018-19                     (APR-MAR)</t>
  </si>
  <si>
    <t>Actuals as per AWP&amp;B 2018-19 (AT-5 &amp;5A)</t>
  </si>
  <si>
    <t>No. of children as per PAB Approval for  2018-19</t>
  </si>
  <si>
    <t>No. of children as per Enrolment for  2018-19</t>
  </si>
  <si>
    <t>2.7 No. of meals to be served &amp;  actual  no. of meals served during 2018-19 [PRIMARY]</t>
  </si>
  <si>
    <t>No of meal served during 2018-19</t>
  </si>
  <si>
    <t>Pry/No. of MEALS as per PAB Approval for  2018-19</t>
  </si>
  <si>
    <t>2.8 No. of meals to be served &amp;  actual  no. of meals served during 2018-19 [UPPER PRIMARY]</t>
  </si>
  <si>
    <t>Allocation for 2018-19</t>
  </si>
  <si>
    <t xml:space="preserve">Allocation for 2018-19                             </t>
  </si>
  <si>
    <t>% of OS on allocation 2018-19</t>
  </si>
  <si>
    <t xml:space="preserve">Allocation for 2018-19                                   </t>
  </si>
  <si>
    <t>% of UB on allocation 2018-19</t>
  </si>
  <si>
    <t xml:space="preserve">Allocation for 2018-19                                           </t>
  </si>
  <si>
    <t>Releases for Cooking cost by GoI (2018-19)</t>
  </si>
  <si>
    <t xml:space="preserve">Allocation for 2018-19                                </t>
  </si>
  <si>
    <t>% of OB on allocation 2018-19</t>
  </si>
  <si>
    <t>5. Reconciliation of Utilisation and Performance during 2018-19 [PRIMARY+ UPPER PRIMARY]</t>
  </si>
  <si>
    <t>5.2 Reconciliation of Food grains utilisation during 2018-19 (Source data: para 2.5 and 3.7 above)</t>
  </si>
  <si>
    <t>5.3) Reconciliation of Cooking Cost utilisation during 2018-19 (Source data: para 2.5 and 3.7 above)</t>
  </si>
  <si>
    <t>% of UB as on Allocation 2018-19</t>
  </si>
  <si>
    <t>Released during 2018-19</t>
  </si>
  <si>
    <t>7.3) Utilisation of MME during 2018-19</t>
  </si>
  <si>
    <t>8.3) Utilisation of TA during 2018-19</t>
  </si>
  <si>
    <t>Allocated for 2018-19</t>
  </si>
  <si>
    <t>9.  INFRASTRUCTURE DEVELOPMENT DURING 2018-19</t>
  </si>
  <si>
    <t>(2018-19)</t>
  </si>
  <si>
    <t>2006-07 to 2018-19</t>
  </si>
  <si>
    <t>(2018-19) *</t>
  </si>
  <si>
    <t>2006-07  to 2018-19</t>
  </si>
  <si>
    <t>Sanctioned during 2006-07 to 2018-19</t>
  </si>
  <si>
    <t>No of meals to be served during 01.04.18 to 31.03.19</t>
  </si>
  <si>
    <t>Opening Stock as on 01.04.18</t>
  </si>
  <si>
    <t>District-wise opening balance as on 01.04.18</t>
  </si>
  <si>
    <t xml:space="preserve">Opening Stock as on 01.04.18                                                           </t>
  </si>
  <si>
    <t>OB as on 01.04.18</t>
  </si>
  <si>
    <t>01.04.18</t>
  </si>
  <si>
    <t>4.2.1) District-wise opening balance as on 01.04.18</t>
  </si>
  <si>
    <t xml:space="preserve">Opening Balance as on 01.04.18                                                          </t>
  </si>
  <si>
    <t xml:space="preserve">Opening Balance as on 01.04.18*                                                           </t>
  </si>
  <si>
    <t>Opening Balance as on 01.04.18</t>
  </si>
  <si>
    <t>Lifting as on 31.03.19</t>
  </si>
  <si>
    <t>3.3) District-wise unspent balance as on 31.03.19</t>
  </si>
  <si>
    <t xml:space="preserve">Unspent Balance as on 31.03.19                                                       </t>
  </si>
  <si>
    <t>4.2.2) District-wise unspent  balance as on 31.03.19</t>
  </si>
  <si>
    <t xml:space="preserve">Unspent Balance as on 31.03.19*                                                           </t>
  </si>
  <si>
    <t>Unspent balance as on 31.03.19</t>
  </si>
  <si>
    <t>Releases for Kitchen sheds by GoI as on 31.03.19</t>
  </si>
  <si>
    <t>Lifting upto 31.03.19*</t>
  </si>
  <si>
    <t>Total Availibility of cooking cost as on 31.03.19</t>
  </si>
  <si>
    <t xml:space="preserve">No. of Meals served during 01.4.18 to 31.03.19  </t>
  </si>
  <si>
    <t>3.5) District-wise Foodgrains availability  as on 31.03.19</t>
  </si>
  <si>
    <t>(As on 31.03.19)</t>
  </si>
  <si>
    <t>Achievement (C+IP)                                  upto 31.03.19</t>
  </si>
  <si>
    <t>Releases for Kitchen devices by GoI as on 31.03.19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</si>
</sst>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8"/>
      <name val="Arial"/>
      <family val="2"/>
    </font>
    <font>
      <b/>
      <sz val="20"/>
      <name val="Bookman Old Style"/>
      <family val="1"/>
    </font>
    <font>
      <u val="single"/>
      <sz val="12"/>
      <name val="Bookman Old Style"/>
      <family val="1"/>
    </font>
    <font>
      <b/>
      <sz val="14"/>
      <name val="Bookman Old Style"/>
      <family val="1"/>
    </font>
    <font>
      <i/>
      <sz val="12"/>
      <name val="Bookman Old Style"/>
      <family val="1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62"/>
      <name val="Bookman Old Style"/>
      <family val="1"/>
    </font>
    <font>
      <sz val="14"/>
      <name val="Bookman Old Style"/>
      <family val="1"/>
    </font>
    <font>
      <b/>
      <u val="single"/>
      <sz val="14"/>
      <name val="Bookman Old Style"/>
      <family val="1"/>
    </font>
    <font>
      <b/>
      <sz val="10"/>
      <name val="Bookman Old Style"/>
      <family val="1"/>
    </font>
    <font>
      <b/>
      <sz val="11"/>
      <name val="Cambria"/>
      <family val="1"/>
    </font>
    <font>
      <sz val="11"/>
      <name val="Bookman Old Style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.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Bookman Old Style"/>
      <family val="1"/>
    </font>
    <font>
      <sz val="12"/>
      <color indexed="12"/>
      <name val="Bookman Old Style"/>
      <family val="1"/>
    </font>
    <font>
      <b/>
      <sz val="11"/>
      <color indexed="13"/>
      <name val="Cambria"/>
      <family val="1"/>
    </font>
    <font>
      <b/>
      <sz val="10"/>
      <color indexed="13"/>
      <name val="Bookman Old Style"/>
      <family val="1"/>
    </font>
    <font>
      <sz val="12"/>
      <color indexed="13"/>
      <name val="Bookman Old Style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60"/>
      <name val="Bookman Old Style"/>
      <family val="1"/>
    </font>
    <font>
      <sz val="12"/>
      <color indexed="60"/>
      <name val="Bookman Old Style"/>
      <family val="1"/>
    </font>
    <font>
      <sz val="12"/>
      <color indexed="8"/>
      <name val="Arial"/>
      <family val="2"/>
    </font>
    <font>
      <b/>
      <sz val="11"/>
      <color indexed="13"/>
      <name val="Bookman Old Style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Bookman Old Style"/>
      <family val="1"/>
    </font>
    <font>
      <sz val="12"/>
      <color theme="1"/>
      <name val="Bookman Old Style"/>
      <family val="1"/>
    </font>
    <font>
      <sz val="12"/>
      <color rgb="FF0000FF"/>
      <name val="Bookman Old Style"/>
      <family val="1"/>
    </font>
    <font>
      <b/>
      <sz val="11"/>
      <color rgb="FFFFFF00"/>
      <name val="Cambria"/>
      <family val="1"/>
    </font>
    <font>
      <b/>
      <sz val="10"/>
      <color rgb="FFFFFF00"/>
      <name val="Bookman Old Style"/>
      <family val="1"/>
    </font>
    <font>
      <sz val="12"/>
      <color rgb="FFFFFF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C00000"/>
      <name val="Arial"/>
      <family val="2"/>
    </font>
    <font>
      <b/>
      <sz val="12"/>
      <color theme="1"/>
      <name val="Bookman Old Style"/>
      <family val="1"/>
    </font>
    <font>
      <b/>
      <sz val="16"/>
      <color rgb="FFFF0000"/>
      <name val="Arial"/>
      <family val="2"/>
    </font>
    <font>
      <b/>
      <sz val="12"/>
      <color theme="3"/>
      <name val="Bookman Old Style"/>
      <family val="1"/>
    </font>
    <font>
      <b/>
      <sz val="12"/>
      <color rgb="FF0000FF"/>
      <name val="Bookman Old Style"/>
      <family val="1"/>
    </font>
    <font>
      <b/>
      <sz val="12"/>
      <color rgb="FF002060"/>
      <name val="Bookman Old Style"/>
      <family val="1"/>
    </font>
    <font>
      <b/>
      <sz val="12"/>
      <color rgb="FFC00000"/>
      <name val="Bookman Old Style"/>
      <family val="1"/>
    </font>
    <font>
      <sz val="12"/>
      <color rgb="FFC00000"/>
      <name val="Bookman Old Style"/>
      <family val="1"/>
    </font>
    <font>
      <sz val="12"/>
      <color theme="1"/>
      <name val="Arial"/>
      <family val="2"/>
    </font>
    <font>
      <b/>
      <sz val="11"/>
      <color rgb="FFFFFF00"/>
      <name val="Bookman Old Style"/>
      <family val="1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2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9" fontId="5" fillId="0" borderId="0" xfId="71" applyFont="1" applyAlignment="1">
      <alignment/>
    </xf>
    <xf numFmtId="9" fontId="6" fillId="0" borderId="0" xfId="71" applyFont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1" fontId="5" fillId="0" borderId="0" xfId="71" applyNumberFormat="1" applyFont="1" applyAlignment="1">
      <alignment horizontal="center" vertical="center"/>
    </xf>
    <xf numFmtId="9" fontId="6" fillId="0" borderId="0" xfId="71" applyFont="1" applyBorder="1" applyAlignment="1">
      <alignment horizontal="center"/>
    </xf>
    <xf numFmtId="2" fontId="4" fillId="0" borderId="0" xfId="0" applyNumberFormat="1" applyFont="1" applyAlignment="1">
      <alignment/>
    </xf>
    <xf numFmtId="9" fontId="4" fillId="0" borderId="0" xfId="71" applyFont="1" applyFill="1" applyBorder="1" applyAlignment="1">
      <alignment/>
    </xf>
    <xf numFmtId="2" fontId="6" fillId="0" borderId="0" xfId="71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9" fontId="4" fillId="0" borderId="0" xfId="71" applyFont="1" applyBorder="1" applyAlignment="1">
      <alignment/>
    </xf>
    <xf numFmtId="2" fontId="4" fillId="0" borderId="12" xfId="71" applyNumberFormat="1" applyFont="1" applyBorder="1" applyAlignment="1">
      <alignment vertical="center" wrapText="1"/>
    </xf>
    <xf numFmtId="2" fontId="4" fillId="0" borderId="12" xfId="71" applyNumberFormat="1" applyFont="1" applyBorder="1" applyAlignment="1">
      <alignment vertical="center"/>
    </xf>
    <xf numFmtId="2" fontId="6" fillId="0" borderId="0" xfId="71" applyNumberFormat="1" applyFont="1" applyBorder="1" applyAlignment="1">
      <alignment/>
    </xf>
    <xf numFmtId="9" fontId="6" fillId="0" borderId="0" xfId="71" applyFont="1" applyBorder="1" applyAlignment="1">
      <alignment/>
    </xf>
    <xf numFmtId="1" fontId="6" fillId="0" borderId="12" xfId="71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9" fontId="4" fillId="0" borderId="13" xfId="71" applyFont="1" applyFill="1" applyBorder="1" applyAlignment="1">
      <alignment/>
    </xf>
    <xf numFmtId="2" fontId="6" fillId="34" borderId="0" xfId="71" applyNumberFormat="1" applyFont="1" applyFill="1" applyAlignment="1">
      <alignment/>
    </xf>
    <xf numFmtId="9" fontId="6" fillId="34" borderId="0" xfId="71" applyFont="1" applyFill="1" applyAlignment="1">
      <alignment/>
    </xf>
    <xf numFmtId="9" fontId="4" fillId="0" borderId="0" xfId="7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0" xfId="71" applyFont="1" applyFill="1" applyBorder="1" applyAlignment="1">
      <alignment horizontal="center"/>
    </xf>
    <xf numFmtId="2" fontId="6" fillId="0" borderId="0" xfId="71" applyNumberFormat="1" applyFont="1" applyFill="1" applyAlignment="1">
      <alignment/>
    </xf>
    <xf numFmtId="9" fontId="6" fillId="0" borderId="0" xfId="71" applyFont="1" applyFill="1" applyAlignment="1">
      <alignment/>
    </xf>
    <xf numFmtId="2" fontId="6" fillId="0" borderId="0" xfId="71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2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71" applyNumberFormat="1" applyFont="1" applyFill="1" applyBorder="1" applyAlignment="1">
      <alignment vertical="center"/>
    </xf>
    <xf numFmtId="9" fontId="4" fillId="0" borderId="0" xfId="71" applyFont="1" applyFill="1" applyBorder="1" applyAlignment="1">
      <alignment vertical="center"/>
    </xf>
    <xf numFmtId="2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6" fillId="0" borderId="15" xfId="7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9" fontId="4" fillId="33" borderId="12" xfId="7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1" fontId="6" fillId="0" borderId="0" xfId="71" applyNumberFormat="1" applyFont="1" applyBorder="1" applyAlignment="1">
      <alignment horizontal="center"/>
    </xf>
    <xf numFmtId="9" fontId="4" fillId="33" borderId="0" xfId="71" applyFont="1" applyFill="1" applyBorder="1" applyAlignment="1">
      <alignment horizontal="center"/>
    </xf>
    <xf numFmtId="10" fontId="6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9" fontId="6" fillId="0" borderId="15" xfId="71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2" fontId="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vertical="center"/>
    </xf>
    <xf numFmtId="2" fontId="4" fillId="0" borderId="12" xfId="71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4" fillId="0" borderId="0" xfId="0" applyNumberFormat="1" applyFont="1" applyAlignment="1">
      <alignment/>
    </xf>
    <xf numFmtId="2" fontId="14" fillId="0" borderId="0" xfId="71" applyNumberFormat="1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wrapText="1"/>
    </xf>
    <xf numFmtId="9" fontId="4" fillId="0" borderId="12" xfId="71" applyFont="1" applyBorder="1" applyAlignment="1">
      <alignment wrapText="1"/>
    </xf>
    <xf numFmtId="191" fontId="6" fillId="0" borderId="0" xfId="0" applyNumberFormat="1" applyFont="1" applyBorder="1" applyAlignment="1">
      <alignment/>
    </xf>
    <xf numFmtId="191" fontId="12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34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9" fontId="11" fillId="0" borderId="0" xfId="7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9" fontId="4" fillId="0" borderId="0" xfId="7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9" fontId="4" fillId="0" borderId="12" xfId="7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1" fontId="4" fillId="0" borderId="12" xfId="7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9" fontId="4" fillId="0" borderId="12" xfId="7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9" fontId="10" fillId="0" borderId="0" xfId="7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90" fillId="0" borderId="12" xfId="0" applyNumberFormat="1" applyFont="1" applyBorder="1" applyAlignment="1">
      <alignment/>
    </xf>
    <xf numFmtId="2" fontId="90" fillId="0" borderId="12" xfId="0" applyNumberFormat="1" applyFont="1" applyBorder="1" applyAlignment="1">
      <alignment/>
    </xf>
    <xf numFmtId="2" fontId="90" fillId="0" borderId="12" xfId="0" applyNumberFormat="1" applyFont="1" applyFill="1" applyBorder="1" applyAlignment="1">
      <alignment/>
    </xf>
    <xf numFmtId="2" fontId="90" fillId="0" borderId="12" xfId="0" applyNumberFormat="1" applyFont="1" applyBorder="1" applyAlignment="1">
      <alignment vertical="center"/>
    </xf>
    <xf numFmtId="0" fontId="90" fillId="0" borderId="12" xfId="0" applyFont="1" applyBorder="1" applyAlignment="1">
      <alignment/>
    </xf>
    <xf numFmtId="0" fontId="91" fillId="0" borderId="19" xfId="61" applyFont="1" applyFill="1" applyBorder="1">
      <alignment/>
      <protection/>
    </xf>
    <xf numFmtId="0" fontId="91" fillId="0" borderId="12" xfId="61" applyFont="1" applyBorder="1">
      <alignment/>
      <protection/>
    </xf>
    <xf numFmtId="1" fontId="6" fillId="0" borderId="0" xfId="63" applyNumberFormat="1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91" fillId="0" borderId="12" xfId="61" applyFont="1" applyFill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17" fillId="0" borderId="0" xfId="61" applyFont="1" applyFill="1" applyBorder="1" applyAlignment="1">
      <alignment horizontal="right" vertical="top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" fontId="6" fillId="0" borderId="12" xfId="61" applyNumberFormat="1" applyFont="1" applyFill="1" applyBorder="1" applyAlignment="1">
      <alignment horizontal="right" vertical="top"/>
      <protection/>
    </xf>
    <xf numFmtId="1" fontId="6" fillId="0" borderId="20" xfId="7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71" applyNumberFormat="1" applyFont="1" applyFill="1" applyBorder="1" applyAlignment="1">
      <alignment horizontal="right"/>
    </xf>
    <xf numFmtId="0" fontId="6" fillId="0" borderId="0" xfId="61" applyFont="1" applyBorder="1">
      <alignment/>
      <protection/>
    </xf>
    <xf numFmtId="0" fontId="6" fillId="0" borderId="0" xfId="61" applyFont="1" applyFill="1" applyBorder="1" applyAlignment="1">
      <alignment horizontal="right" vertical="top"/>
      <protection/>
    </xf>
    <xf numFmtId="2" fontId="6" fillId="0" borderId="12" xfId="61" applyNumberFormat="1" applyFont="1" applyFill="1" applyBorder="1" applyAlignment="1">
      <alignment/>
      <protection/>
    </xf>
    <xf numFmtId="0" fontId="16" fillId="0" borderId="19" xfId="61" applyFont="1" applyBorder="1">
      <alignment/>
      <protection/>
    </xf>
    <xf numFmtId="2" fontId="91" fillId="0" borderId="12" xfId="61" applyNumberFormat="1" applyFont="1" applyFill="1" applyBorder="1">
      <alignment/>
      <protection/>
    </xf>
    <xf numFmtId="2" fontId="91" fillId="0" borderId="12" xfId="61" applyNumberFormat="1" applyFont="1" applyBorder="1">
      <alignment/>
      <protection/>
    </xf>
    <xf numFmtId="0" fontId="16" fillId="0" borderId="19" xfId="61" applyFont="1" applyFill="1" applyBorder="1">
      <alignment/>
      <protection/>
    </xf>
    <xf numFmtId="2" fontId="6" fillId="0" borderId="0" xfId="63" applyNumberFormat="1" applyFont="1" applyBorder="1" applyAlignment="1">
      <alignment horizontal="center" vertical="center"/>
      <protection/>
    </xf>
    <xf numFmtId="185" fontId="6" fillId="0" borderId="0" xfId="63" applyNumberFormat="1" applyFont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185" fontId="6" fillId="0" borderId="0" xfId="63" applyNumberFormat="1" applyFont="1" applyFill="1" applyBorder="1" applyAlignment="1">
      <alignment horizontal="center" vertical="center"/>
      <protection/>
    </xf>
    <xf numFmtId="2" fontId="4" fillId="0" borderId="0" xfId="63" applyNumberFormat="1" applyFont="1" applyBorder="1" applyAlignment="1">
      <alignment horizontal="center" vertical="center"/>
      <protection/>
    </xf>
    <xf numFmtId="185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/>
      <protection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34" borderId="0" xfId="63" applyNumberFormat="1" applyFont="1" applyFill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/>
      <protection/>
    </xf>
    <xf numFmtId="2" fontId="4" fillId="0" borderId="0" xfId="68" applyNumberFormat="1" applyFont="1" applyBorder="1">
      <alignment/>
      <protection/>
    </xf>
    <xf numFmtId="2" fontId="4" fillId="0" borderId="0" xfId="63" applyNumberFormat="1" applyFont="1" applyBorder="1" applyAlignment="1">
      <alignment horizontal="center"/>
      <protection/>
    </xf>
    <xf numFmtId="2" fontId="6" fillId="0" borderId="0" xfId="63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center"/>
    </xf>
    <xf numFmtId="2" fontId="4" fillId="34" borderId="0" xfId="63" applyNumberFormat="1" applyFont="1" applyFill="1" applyBorder="1" applyAlignment="1">
      <alignment horizontal="center" vertical="center"/>
      <protection/>
    </xf>
    <xf numFmtId="184" fontId="6" fillId="0" borderId="12" xfId="61" applyNumberFormat="1" applyFont="1" applyFill="1" applyBorder="1" applyAlignment="1">
      <alignment horizontal="left" vertical="top"/>
      <protection/>
    </xf>
    <xf numFmtId="2" fontId="17" fillId="0" borderId="0" xfId="68" applyNumberFormat="1" applyFont="1" applyBorder="1" applyAlignment="1">
      <alignment/>
      <protection/>
    </xf>
    <xf numFmtId="1" fontId="4" fillId="0" borderId="0" xfId="63" applyNumberFormat="1" applyFont="1" applyBorder="1" applyAlignment="1">
      <alignment horizontal="center"/>
      <protection/>
    </xf>
    <xf numFmtId="1" fontId="4" fillId="34" borderId="0" xfId="63" applyNumberFormat="1" applyFont="1" applyFill="1" applyBorder="1" applyAlignment="1">
      <alignment horizontal="center" vertical="center"/>
      <protection/>
    </xf>
    <xf numFmtId="1" fontId="4" fillId="0" borderId="0" xfId="63" applyNumberFormat="1" applyFont="1" applyFill="1" applyBorder="1" applyAlignment="1">
      <alignment horizontal="center"/>
      <protection/>
    </xf>
    <xf numFmtId="1" fontId="4" fillId="0" borderId="0" xfId="63" applyNumberFormat="1" applyFont="1" applyFill="1" applyBorder="1" applyAlignment="1">
      <alignment horizontal="center" vertical="center"/>
      <protection/>
    </xf>
    <xf numFmtId="2" fontId="17" fillId="0" borderId="0" xfId="68" applyNumberFormat="1" applyFont="1" applyBorder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2" fontId="91" fillId="0" borderId="0" xfId="61" applyNumberFormat="1" applyFont="1">
      <alignment/>
      <protection/>
    </xf>
    <xf numFmtId="2" fontId="91" fillId="35" borderId="0" xfId="61" applyNumberFormat="1" applyFont="1" applyFill="1">
      <alignment/>
      <protection/>
    </xf>
    <xf numFmtId="2" fontId="91" fillId="0" borderId="0" xfId="61" applyNumberFormat="1" applyFont="1" applyBorder="1">
      <alignment/>
      <protection/>
    </xf>
    <xf numFmtId="2" fontId="91" fillId="35" borderId="0" xfId="61" applyNumberFormat="1" applyFont="1" applyFill="1" applyBorder="1">
      <alignment/>
      <protection/>
    </xf>
    <xf numFmtId="2" fontId="17" fillId="0" borderId="0" xfId="68" applyNumberFormat="1" applyFont="1" applyBorder="1" applyAlignment="1">
      <alignment horizontal="right"/>
      <protection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9" fontId="6" fillId="36" borderId="0" xfId="71" applyFont="1" applyFill="1" applyAlignment="1">
      <alignment/>
    </xf>
    <xf numFmtId="1" fontId="6" fillId="0" borderId="21" xfId="61" applyNumberFormat="1" applyFont="1" applyFill="1" applyBorder="1" applyAlignment="1">
      <alignment horizontal="right" vertical="top"/>
      <protection/>
    </xf>
    <xf numFmtId="0" fontId="4" fillId="33" borderId="22" xfId="0" applyFont="1" applyFill="1" applyBorder="1" applyAlignment="1">
      <alignment horizontal="center" wrapText="1"/>
    </xf>
    <xf numFmtId="1" fontId="6" fillId="0" borderId="21" xfId="61" applyNumberFormat="1" applyFont="1" applyBorder="1">
      <alignment/>
      <protection/>
    </xf>
    <xf numFmtId="1" fontId="6" fillId="35" borderId="21" xfId="61" applyNumberFormat="1" applyFont="1" applyFill="1" applyBorder="1">
      <alignment/>
      <protection/>
    </xf>
    <xf numFmtId="9" fontId="6" fillId="35" borderId="0" xfId="71" applyFont="1" applyFill="1" applyBorder="1" applyAlignment="1">
      <alignment/>
    </xf>
    <xf numFmtId="0" fontId="6" fillId="35" borderId="0" xfId="0" applyFont="1" applyFill="1" applyAlignment="1">
      <alignment/>
    </xf>
    <xf numFmtId="0" fontId="92" fillId="0" borderId="0" xfId="0" applyFont="1" applyAlignment="1">
      <alignment/>
    </xf>
    <xf numFmtId="1" fontId="6" fillId="0" borderId="0" xfId="61" applyNumberFormat="1" applyFont="1" applyFill="1" applyBorder="1" applyAlignment="1">
      <alignment horizontal="right" vertical="top"/>
      <protection/>
    </xf>
    <xf numFmtId="2" fontId="10" fillId="0" borderId="23" xfId="0" applyNumberFormat="1" applyFont="1" applyBorder="1" applyAlignment="1">
      <alignment/>
    </xf>
    <xf numFmtId="0" fontId="21" fillId="0" borderId="12" xfId="0" applyFont="1" applyBorder="1" applyAlignment="1">
      <alignment vertical="center"/>
    </xf>
    <xf numFmtId="9" fontId="22" fillId="33" borderId="12" xfId="7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1" fontId="23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9" fontId="93" fillId="33" borderId="12" xfId="71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2" fontId="94" fillId="0" borderId="12" xfId="0" applyNumberFormat="1" applyFont="1" applyBorder="1" applyAlignment="1">
      <alignment/>
    </xf>
    <xf numFmtId="0" fontId="6" fillId="36" borderId="14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justify" vertical="center" wrapText="1"/>
    </xf>
    <xf numFmtId="0" fontId="26" fillId="0" borderId="26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0" fontId="27" fillId="0" borderId="26" xfId="0" applyFont="1" applyBorder="1" applyAlignment="1">
      <alignment horizontal="justify" vertical="center" wrapText="1"/>
    </xf>
    <xf numFmtId="0" fontId="26" fillId="0" borderId="27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6" fillId="0" borderId="0" xfId="63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7" fillId="0" borderId="28" xfId="0" applyFont="1" applyBorder="1" applyAlignment="1">
      <alignment horizontal="justify" vertical="center" wrapText="1"/>
    </xf>
    <xf numFmtId="0" fontId="27" fillId="0" borderId="25" xfId="0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top"/>
      <protection/>
    </xf>
    <xf numFmtId="2" fontId="6" fillId="0" borderId="10" xfId="61" applyNumberFormat="1" applyFont="1" applyFill="1" applyBorder="1" applyAlignment="1">
      <alignment horizontal="center" vertical="top"/>
      <protection/>
    </xf>
    <xf numFmtId="1" fontId="6" fillId="0" borderId="17" xfId="61" applyNumberFormat="1" applyFont="1" applyFill="1" applyBorder="1" applyAlignment="1">
      <alignment horizontal="right" vertical="top"/>
      <protection/>
    </xf>
    <xf numFmtId="1" fontId="6" fillId="0" borderId="12" xfId="61" applyNumberFormat="1" applyFont="1" applyFill="1" applyBorder="1">
      <alignment/>
      <protection/>
    </xf>
    <xf numFmtId="0" fontId="20" fillId="37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right"/>
    </xf>
    <xf numFmtId="1" fontId="6" fillId="35" borderId="12" xfId="61" applyNumberFormat="1" applyFont="1" applyFill="1" applyBorder="1">
      <alignment/>
      <protection/>
    </xf>
    <xf numFmtId="1" fontId="6" fillId="35" borderId="12" xfId="71" applyNumberFormat="1" applyFont="1" applyFill="1" applyBorder="1" applyAlignment="1">
      <alignment/>
    </xf>
    <xf numFmtId="2" fontId="95" fillId="35" borderId="0" xfId="71" applyNumberFormat="1" applyFont="1" applyFill="1" applyAlignment="1">
      <alignment/>
    </xf>
    <xf numFmtId="2" fontId="4" fillId="0" borderId="0" xfId="71" applyNumberFormat="1" applyFont="1" applyAlignment="1">
      <alignment/>
    </xf>
    <xf numFmtId="2" fontId="4" fillId="0" borderId="0" xfId="71" applyNumberFormat="1" applyFont="1" applyFill="1" applyAlignment="1">
      <alignment/>
    </xf>
    <xf numFmtId="9" fontId="6" fillId="0" borderId="15" xfId="71" applyFont="1" applyFill="1" applyBorder="1" applyAlignment="1">
      <alignment horizontal="right"/>
    </xf>
    <xf numFmtId="0" fontId="4" fillId="36" borderId="0" xfId="0" applyFont="1" applyFill="1" applyAlignment="1">
      <alignment/>
    </xf>
    <xf numFmtId="2" fontId="96" fillId="0" borderId="0" xfId="0" applyNumberFormat="1" applyFont="1" applyAlignment="1">
      <alignment/>
    </xf>
    <xf numFmtId="2" fontId="96" fillId="0" borderId="0" xfId="0" applyNumberFormat="1" applyFont="1" applyFill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Border="1" applyAlignment="1">
      <alignment/>
    </xf>
    <xf numFmtId="2" fontId="96" fillId="0" borderId="0" xfId="71" applyNumberFormat="1" applyFont="1" applyAlignment="1">
      <alignment/>
    </xf>
    <xf numFmtId="2" fontId="96" fillId="0" borderId="23" xfId="71" applyNumberFormat="1" applyFont="1" applyBorder="1" applyAlignment="1">
      <alignment horizontal="center"/>
    </xf>
    <xf numFmtId="0" fontId="96" fillId="0" borderId="0" xfId="61" applyFont="1" applyFill="1" applyBorder="1">
      <alignment/>
      <protection/>
    </xf>
    <xf numFmtId="2" fontId="4" fillId="33" borderId="0" xfId="0" applyNumberFormat="1" applyFont="1" applyFill="1" applyBorder="1" applyAlignment="1">
      <alignment horizontal="center" vertical="center" wrapText="1"/>
    </xf>
    <xf numFmtId="9" fontId="4" fillId="34" borderId="0" xfId="71" applyFont="1" applyFill="1" applyBorder="1" applyAlignment="1">
      <alignment horizontal="center"/>
    </xf>
    <xf numFmtId="9" fontId="6" fillId="35" borderId="0" xfId="0" applyNumberFormat="1" applyFont="1" applyFill="1" applyBorder="1" applyAlignment="1">
      <alignment/>
    </xf>
    <xf numFmtId="9" fontId="96" fillId="35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9" fontId="4" fillId="35" borderId="0" xfId="71" applyFont="1" applyFill="1" applyBorder="1" applyAlignment="1">
      <alignment/>
    </xf>
    <xf numFmtId="9" fontId="96" fillId="0" borderId="0" xfId="71" applyFont="1" applyAlignment="1">
      <alignment/>
    </xf>
    <xf numFmtId="2" fontId="4" fillId="0" borderId="19" xfId="0" applyNumberFormat="1" applyFont="1" applyBorder="1" applyAlignment="1">
      <alignment/>
    </xf>
    <xf numFmtId="0" fontId="16" fillId="0" borderId="19" xfId="61" applyFont="1" applyFill="1" applyBorder="1" applyAlignment="1">
      <alignment horizontal="left" vertical="top"/>
      <protection/>
    </xf>
    <xf numFmtId="1" fontId="31" fillId="0" borderId="29" xfId="62" applyNumberFormat="1" applyFont="1" applyBorder="1" applyAlignment="1">
      <alignment horizontal="right" vertical="center"/>
      <protection/>
    </xf>
    <xf numFmtId="0" fontId="31" fillId="0" borderId="29" xfId="62" applyFont="1" applyBorder="1" applyAlignment="1">
      <alignment horizontal="right"/>
      <protection/>
    </xf>
    <xf numFmtId="1" fontId="31" fillId="0" borderId="29" xfId="62" applyNumberFormat="1" applyFont="1" applyBorder="1" applyAlignment="1">
      <alignment horizontal="right"/>
      <protection/>
    </xf>
    <xf numFmtId="0" fontId="31" fillId="0" borderId="12" xfId="62" applyFont="1" applyBorder="1" applyAlignment="1">
      <alignment horizontal="right" vertical="center"/>
      <protection/>
    </xf>
    <xf numFmtId="1" fontId="30" fillId="0" borderId="12" xfId="62" applyNumberFormat="1" applyFont="1" applyBorder="1" applyAlignment="1">
      <alignment horizontal="right" vertical="center"/>
      <protection/>
    </xf>
    <xf numFmtId="2" fontId="90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" fontId="30" fillId="0" borderId="29" xfId="62" applyNumberFormat="1" applyFont="1" applyBorder="1" applyAlignment="1">
      <alignment horizontal="center" vertical="center"/>
      <protection/>
    </xf>
    <xf numFmtId="2" fontId="31" fillId="0" borderId="12" xfId="62" applyNumberFormat="1" applyFont="1" applyBorder="1" applyAlignment="1">
      <alignment horizontal="right" vertical="center"/>
      <protection/>
    </xf>
    <xf numFmtId="2" fontId="31" fillId="0" borderId="12" xfId="62" applyNumberFormat="1" applyFont="1" applyBorder="1" applyAlignment="1">
      <alignment horizontal="right"/>
      <protection/>
    </xf>
    <xf numFmtId="0" fontId="31" fillId="0" borderId="12" xfId="62" applyFont="1" applyFill="1" applyBorder="1" applyAlignment="1">
      <alignment horizontal="right"/>
      <protection/>
    </xf>
    <xf numFmtId="0" fontId="4" fillId="0" borderId="18" xfId="0" applyFont="1" applyFill="1" applyBorder="1" applyAlignment="1">
      <alignment horizontal="center" wrapText="1"/>
    </xf>
    <xf numFmtId="9" fontId="4" fillId="0" borderId="13" xfId="7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2" fontId="97" fillId="0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0" fontId="3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9" fontId="32" fillId="0" borderId="12" xfId="71" applyFont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/>
    </xf>
    <xf numFmtId="9" fontId="6" fillId="36" borderId="15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9" fontId="6" fillId="36" borderId="0" xfId="0" applyNumberFormat="1" applyFont="1" applyFill="1" applyBorder="1" applyAlignment="1">
      <alignment/>
    </xf>
    <xf numFmtId="9" fontId="4" fillId="36" borderId="0" xfId="0" applyNumberFormat="1" applyFont="1" applyFill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62" applyFont="1" applyBorder="1" applyAlignment="1">
      <alignment horizontal="center" vertical="center"/>
      <protection/>
    </xf>
    <xf numFmtId="9" fontId="6" fillId="0" borderId="15" xfId="71" applyFont="1" applyFill="1" applyBorder="1" applyAlignment="1">
      <alignment horizontal="center" wrapText="1"/>
    </xf>
    <xf numFmtId="0" fontId="31" fillId="0" borderId="12" xfId="62" applyFont="1" applyFill="1" applyBorder="1" applyAlignment="1">
      <alignment horizontal="center" vertical="center"/>
      <protection/>
    </xf>
    <xf numFmtId="9" fontId="6" fillId="36" borderId="15" xfId="71" applyFont="1" applyFill="1" applyBorder="1" applyAlignment="1">
      <alignment/>
    </xf>
    <xf numFmtId="0" fontId="20" fillId="37" borderId="0" xfId="0" applyFont="1" applyFill="1" applyAlignment="1">
      <alignment horizontal="center" vertical="center"/>
    </xf>
    <xf numFmtId="9" fontId="6" fillId="36" borderId="15" xfId="71" applyFont="1" applyFill="1" applyBorder="1" applyAlignment="1">
      <alignment horizontal="center" vertical="center"/>
    </xf>
    <xf numFmtId="2" fontId="31" fillId="36" borderId="12" xfId="61" applyNumberFormat="1" applyFont="1" applyFill="1" applyBorder="1" applyAlignment="1">
      <alignment horizontal="right"/>
      <protection/>
    </xf>
    <xf numFmtId="2" fontId="31" fillId="36" borderId="12" xfId="61" applyNumberFormat="1" applyFont="1" applyFill="1" applyBorder="1" applyAlignment="1">
      <alignment horizontal="right" vertical="center"/>
      <protection/>
    </xf>
    <xf numFmtId="9" fontId="4" fillId="35" borderId="0" xfId="0" applyNumberFormat="1" applyFont="1" applyFill="1" applyBorder="1" applyAlignment="1">
      <alignment/>
    </xf>
    <xf numFmtId="2" fontId="31" fillId="0" borderId="12" xfId="62" applyNumberFormat="1" applyFont="1" applyBorder="1" applyAlignment="1">
      <alignment horizontal="center" vertical="center"/>
      <protection/>
    </xf>
    <xf numFmtId="2" fontId="31" fillId="0" borderId="12" xfId="62" applyNumberFormat="1" applyFont="1" applyFill="1" applyBorder="1" applyAlignment="1">
      <alignment horizontal="center" vertical="center"/>
      <protection/>
    </xf>
    <xf numFmtId="2" fontId="31" fillId="0" borderId="12" xfId="62" applyNumberFormat="1" applyFont="1" applyFill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1" fontId="4" fillId="0" borderId="12" xfId="71" applyNumberFormat="1" applyFont="1" applyBorder="1" applyAlignment="1">
      <alignment/>
    </xf>
    <xf numFmtId="2" fontId="90" fillId="0" borderId="0" xfId="63" applyNumberFormat="1" applyFont="1" applyBorder="1" applyAlignment="1">
      <alignment horizontal="center" vertical="center"/>
      <protection/>
    </xf>
    <xf numFmtId="2" fontId="90" fillId="0" borderId="0" xfId="63" applyNumberFormat="1" applyFont="1" applyFill="1" applyBorder="1" applyAlignment="1">
      <alignment horizontal="center" vertical="center"/>
      <protection/>
    </xf>
    <xf numFmtId="9" fontId="32" fillId="36" borderId="12" xfId="71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right"/>
    </xf>
    <xf numFmtId="2" fontId="4" fillId="36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0" fillId="37" borderId="0" xfId="0" applyFont="1" applyFill="1" applyAlignment="1">
      <alignment horizontal="center" vertical="center"/>
    </xf>
    <xf numFmtId="2" fontId="6" fillId="22" borderId="0" xfId="0" applyNumberFormat="1" applyFont="1" applyFill="1" applyAlignment="1">
      <alignment/>
    </xf>
    <xf numFmtId="9" fontId="4" fillId="22" borderId="0" xfId="71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left" vertical="top" wrapText="1"/>
    </xf>
    <xf numFmtId="0" fontId="4" fillId="22" borderId="0" xfId="0" applyFont="1" applyFill="1" applyAlignment="1">
      <alignment/>
    </xf>
    <xf numFmtId="2" fontId="6" fillId="22" borderId="0" xfId="0" applyNumberFormat="1" applyFont="1" applyFill="1" applyBorder="1" applyAlignment="1">
      <alignment horizontal="center"/>
    </xf>
    <xf numFmtId="2" fontId="17" fillId="22" borderId="0" xfId="68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9" fontId="5" fillId="0" borderId="0" xfId="7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9" fontId="4" fillId="0" borderId="15" xfId="7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9" fontId="4" fillId="0" borderId="15" xfId="71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9" fontId="4" fillId="0" borderId="32" xfId="7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9" fontId="4" fillId="0" borderId="32" xfId="71" applyFont="1" applyFill="1" applyBorder="1" applyAlignment="1">
      <alignment horizontal="center" vertical="center" wrapText="1"/>
    </xf>
    <xf numFmtId="9" fontId="6" fillId="0" borderId="15" xfId="71" applyFont="1" applyFill="1" applyBorder="1" applyAlignment="1">
      <alignment horizontal="center"/>
    </xf>
    <xf numFmtId="9" fontId="6" fillId="0" borderId="13" xfId="7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9" fontId="4" fillId="0" borderId="11" xfId="7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6" fillId="0" borderId="12" xfId="71" applyNumberFormat="1" applyFont="1" applyFill="1" applyBorder="1" applyAlignment="1">
      <alignment horizontal="center"/>
    </xf>
    <xf numFmtId="9" fontId="6" fillId="0" borderId="12" xfId="7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9" fontId="4" fillId="0" borderId="13" xfId="71" applyFont="1" applyFill="1" applyBorder="1" applyAlignment="1">
      <alignment horizontal="center" wrapText="1"/>
    </xf>
    <xf numFmtId="0" fontId="6" fillId="0" borderId="12" xfId="71" applyNumberFormat="1" applyFont="1" applyFill="1" applyBorder="1" applyAlignment="1">
      <alignment horizontal="center" wrapText="1"/>
    </xf>
    <xf numFmtId="9" fontId="6" fillId="0" borderId="0" xfId="71" applyFont="1" applyFill="1" applyBorder="1" applyAlignment="1">
      <alignment horizontal="center"/>
    </xf>
    <xf numFmtId="1" fontId="4" fillId="0" borderId="33" xfId="71" applyNumberFormat="1" applyFont="1" applyFill="1" applyBorder="1" applyAlignment="1">
      <alignment horizontal="right"/>
    </xf>
    <xf numFmtId="1" fontId="31" fillId="0" borderId="12" xfId="62" applyNumberFormat="1" applyFont="1" applyFill="1" applyBorder="1" applyAlignment="1">
      <alignment horizontal="right"/>
      <protection/>
    </xf>
    <xf numFmtId="1" fontId="31" fillId="0" borderId="29" xfId="62" applyNumberFormat="1" applyFont="1" applyFill="1" applyBorder="1" applyAlignment="1">
      <alignment horizontal="right"/>
      <protection/>
    </xf>
    <xf numFmtId="9" fontId="4" fillId="0" borderId="0" xfId="7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9" fontId="4" fillId="0" borderId="0" xfId="71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" wrapText="1"/>
    </xf>
    <xf numFmtId="9" fontId="4" fillId="0" borderId="37" xfId="7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6" fillId="0" borderId="17" xfId="7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9" fontId="6" fillId="0" borderId="13" xfId="71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6" fillId="0" borderId="12" xfId="71" applyNumberFormat="1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1" fontId="35" fillId="0" borderId="12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vertical="center" wrapText="1"/>
    </xf>
    <xf numFmtId="9" fontId="32" fillId="0" borderId="0" xfId="7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36" borderId="0" xfId="0" applyFont="1" applyFill="1" applyBorder="1" applyAlignment="1">
      <alignment horizontal="center" vertical="center" wrapText="1"/>
    </xf>
    <xf numFmtId="9" fontId="32" fillId="36" borderId="0" xfId="7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4" fillId="36" borderId="0" xfId="0" applyNumberFormat="1" applyFont="1" applyFill="1" applyBorder="1" applyAlignment="1">
      <alignment vertical="top"/>
    </xf>
    <xf numFmtId="2" fontId="4" fillId="36" borderId="0" xfId="0" applyNumberFormat="1" applyFont="1" applyFill="1" applyBorder="1" applyAlignment="1">
      <alignment horizontal="center" vertical="top"/>
    </xf>
    <xf numFmtId="2" fontId="6" fillId="36" borderId="0" xfId="0" applyNumberFormat="1" applyFont="1" applyFill="1" applyBorder="1" applyAlignment="1">
      <alignment horizontal="center" vertical="top" wrapText="1"/>
    </xf>
    <xf numFmtId="9" fontId="6" fillId="36" borderId="0" xfId="71" applyFont="1" applyFill="1" applyBorder="1" applyAlignment="1">
      <alignment horizontal="center" vertical="top" wrapText="1"/>
    </xf>
    <xf numFmtId="2" fontId="4" fillId="36" borderId="0" xfId="71" applyNumberFormat="1" applyFont="1" applyFill="1" applyBorder="1" applyAlignment="1">
      <alignment vertical="center"/>
    </xf>
    <xf numFmtId="0" fontId="4" fillId="36" borderId="3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vertical="top" wrapText="1"/>
    </xf>
    <xf numFmtId="0" fontId="91" fillId="36" borderId="12" xfId="61" applyFont="1" applyFill="1" applyBorder="1" applyAlignment="1">
      <alignment vertical="top"/>
      <protection/>
    </xf>
    <xf numFmtId="2" fontId="91" fillId="36" borderId="12" xfId="61" applyNumberFormat="1" applyFont="1" applyFill="1" applyBorder="1">
      <alignment/>
      <protection/>
    </xf>
    <xf numFmtId="9" fontId="6" fillId="36" borderId="15" xfId="71" applyFont="1" applyFill="1" applyBorder="1" applyAlignment="1">
      <alignment horizontal="right" wrapText="1"/>
    </xf>
    <xf numFmtId="2" fontId="4" fillId="36" borderId="0" xfId="0" applyNumberFormat="1" applyFont="1" applyFill="1" applyBorder="1" applyAlignment="1">
      <alignment vertical="center"/>
    </xf>
    <xf numFmtId="0" fontId="91" fillId="36" borderId="19" xfId="61" applyFont="1" applyFill="1" applyBorder="1">
      <alignment/>
      <protection/>
    </xf>
    <xf numFmtId="2" fontId="4" fillId="36" borderId="0" xfId="0" applyNumberFormat="1" applyFont="1" applyFill="1" applyBorder="1" applyAlignment="1">
      <alignment horizontal="center" vertical="top" wrapText="1"/>
    </xf>
    <xf numFmtId="9" fontId="6" fillId="36" borderId="0" xfId="71" applyFont="1" applyFill="1" applyAlignment="1">
      <alignment horizontal="right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" fillId="36" borderId="0" xfId="0" applyFont="1" applyFill="1" applyBorder="1" applyAlignment="1">
      <alignment horizontal="center"/>
    </xf>
    <xf numFmtId="2" fontId="6" fillId="36" borderId="0" xfId="0" applyNumberFormat="1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/>
    </xf>
    <xf numFmtId="9" fontId="6" fillId="36" borderId="0" xfId="71" applyFont="1" applyFill="1" applyBorder="1" applyAlignment="1">
      <alignment/>
    </xf>
    <xf numFmtId="0" fontId="4" fillId="36" borderId="0" xfId="0" applyFont="1" applyFill="1" applyAlignment="1">
      <alignment horizontal="right"/>
    </xf>
    <xf numFmtId="9" fontId="4" fillId="36" borderId="11" xfId="71" applyFont="1" applyFill="1" applyBorder="1" applyAlignment="1">
      <alignment horizontal="center" vertical="center" wrapText="1"/>
    </xf>
    <xf numFmtId="2" fontId="17" fillId="36" borderId="18" xfId="68" applyNumberFormat="1" applyFont="1" applyFill="1" applyBorder="1" applyAlignment="1">
      <alignment horizontal="center"/>
      <protection/>
    </xf>
    <xf numFmtId="2" fontId="6" fillId="36" borderId="10" xfId="0" applyNumberFormat="1" applyFont="1" applyFill="1" applyBorder="1" applyAlignment="1">
      <alignment horizontal="center" vertical="top" wrapText="1"/>
    </xf>
    <xf numFmtId="9" fontId="4" fillId="36" borderId="10" xfId="71" applyFont="1" applyFill="1" applyBorder="1" applyAlignment="1">
      <alignment horizontal="center" vertical="top" wrapText="1"/>
    </xf>
    <xf numFmtId="0" fontId="4" fillId="36" borderId="16" xfId="0" applyFont="1" applyFill="1" applyBorder="1" applyAlignment="1">
      <alignment/>
    </xf>
    <xf numFmtId="9" fontId="6" fillId="36" borderId="19" xfId="71" applyFont="1" applyFill="1" applyBorder="1" applyAlignment="1">
      <alignment horizontal="center"/>
    </xf>
    <xf numFmtId="9" fontId="6" fillId="36" borderId="40" xfId="71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2" fontId="91" fillId="36" borderId="17" xfId="61" applyNumberFormat="1" applyFont="1" applyFill="1" applyBorder="1">
      <alignment/>
      <protection/>
    </xf>
    <xf numFmtId="2" fontId="6" fillId="36" borderId="17" xfId="0" applyNumberFormat="1" applyFont="1" applyFill="1" applyBorder="1" applyAlignment="1">
      <alignment/>
    </xf>
    <xf numFmtId="0" fontId="6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vertical="center"/>
    </xf>
    <xf numFmtId="2" fontId="4" fillId="36" borderId="42" xfId="0" applyNumberFormat="1" applyFont="1" applyFill="1" applyBorder="1" applyAlignment="1">
      <alignment/>
    </xf>
    <xf numFmtId="2" fontId="4" fillId="36" borderId="42" xfId="0" applyNumberFormat="1" applyFont="1" applyFill="1" applyBorder="1" applyAlignment="1">
      <alignment horizontal="right"/>
    </xf>
    <xf numFmtId="9" fontId="4" fillId="36" borderId="23" xfId="71" applyFont="1" applyFill="1" applyBorder="1" applyAlignment="1">
      <alignment horizontal="center"/>
    </xf>
    <xf numFmtId="0" fontId="6" fillId="36" borderId="0" xfId="0" applyFont="1" applyFill="1" applyAlignment="1" quotePrefix="1">
      <alignment horizontal="center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9" fontId="4" fillId="36" borderId="32" xfId="71" applyFont="1" applyFill="1" applyBorder="1" applyAlignment="1">
      <alignment horizontal="center"/>
    </xf>
    <xf numFmtId="9" fontId="4" fillId="36" borderId="10" xfId="71" applyFont="1" applyFill="1" applyBorder="1" applyAlignment="1">
      <alignment horizontal="center"/>
    </xf>
    <xf numFmtId="0" fontId="6" fillId="36" borderId="0" xfId="0" applyFont="1" applyFill="1" applyBorder="1" applyAlignment="1">
      <alignment vertical="center"/>
    </xf>
    <xf numFmtId="2" fontId="4" fillId="36" borderId="0" xfId="0" applyNumberFormat="1" applyFont="1" applyFill="1" applyBorder="1" applyAlignment="1">
      <alignment/>
    </xf>
    <xf numFmtId="9" fontId="4" fillId="36" borderId="0" xfId="71" applyFont="1" applyFill="1" applyBorder="1" applyAlignment="1">
      <alignment/>
    </xf>
    <xf numFmtId="2" fontId="6" fillId="36" borderId="0" xfId="0" applyNumberFormat="1" applyFont="1" applyFill="1" applyAlignment="1">
      <alignment wrapText="1"/>
    </xf>
    <xf numFmtId="2" fontId="4" fillId="36" borderId="10" xfId="0" applyNumberFormat="1" applyFont="1" applyFill="1" applyBorder="1" applyAlignment="1">
      <alignment horizontal="center"/>
    </xf>
    <xf numFmtId="2" fontId="31" fillId="36" borderId="12" xfId="61" applyNumberFormat="1" applyFont="1" applyFill="1" applyBorder="1" applyAlignment="1">
      <alignment horizontal="right" vertical="top" wrapText="1"/>
      <protection/>
    </xf>
    <xf numFmtId="0" fontId="6" fillId="36" borderId="0" xfId="0" applyFont="1" applyFill="1" applyBorder="1" applyAlignment="1" quotePrefix="1">
      <alignment horizontal="left"/>
    </xf>
    <xf numFmtId="0" fontId="4" fillId="36" borderId="0" xfId="0" applyFont="1" applyFill="1" applyBorder="1" applyAlignment="1">
      <alignment horizontal="left"/>
    </xf>
    <xf numFmtId="2" fontId="4" fillId="36" borderId="0" xfId="68" applyNumberFormat="1" applyFont="1" applyFill="1" applyBorder="1">
      <alignment/>
      <protection/>
    </xf>
    <xf numFmtId="2" fontId="6" fillId="36" borderId="0" xfId="0" applyNumberFormat="1" applyFont="1" applyFill="1" applyBorder="1" applyAlignment="1">
      <alignment horizontal="center" vertical="center"/>
    </xf>
    <xf numFmtId="9" fontId="4" fillId="36" borderId="0" xfId="7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left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wrapText="1"/>
    </xf>
    <xf numFmtId="0" fontId="4" fillId="36" borderId="45" xfId="0" applyFont="1" applyFill="1" applyBorder="1" applyAlignment="1">
      <alignment horizontal="center" wrapText="1"/>
    </xf>
    <xf numFmtId="0" fontId="4" fillId="36" borderId="46" xfId="0" applyFont="1" applyFill="1" applyBorder="1" applyAlignment="1">
      <alignment horizontal="center" wrapText="1"/>
    </xf>
    <xf numFmtId="9" fontId="12" fillId="36" borderId="0" xfId="71" applyFont="1" applyFill="1" applyAlignment="1">
      <alignment/>
    </xf>
    <xf numFmtId="0" fontId="12" fillId="36" borderId="0" xfId="0" applyFont="1" applyFill="1" applyBorder="1" applyAlignment="1">
      <alignment horizontal="center" vertical="top" wrapText="1"/>
    </xf>
    <xf numFmtId="2" fontId="12" fillId="36" borderId="0" xfId="0" applyNumberFormat="1" applyFont="1" applyFill="1" applyAlignment="1">
      <alignment/>
    </xf>
    <xf numFmtId="0" fontId="6" fillId="36" borderId="47" xfId="0" applyFont="1" applyFill="1" applyBorder="1" applyAlignment="1">
      <alignment horizontal="left" vertical="top" wrapText="1"/>
    </xf>
    <xf numFmtId="9" fontId="12" fillId="36" borderId="0" xfId="71" applyFont="1" applyFill="1" applyBorder="1" applyAlignment="1">
      <alignment horizontal="right" vertical="top" wrapText="1"/>
    </xf>
    <xf numFmtId="0" fontId="6" fillId="36" borderId="47" xfId="0" applyFont="1" applyFill="1" applyBorder="1" applyAlignment="1">
      <alignment horizontal="left"/>
    </xf>
    <xf numFmtId="9" fontId="12" fillId="36" borderId="0" xfId="71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/>
    </xf>
    <xf numFmtId="2" fontId="97" fillId="36" borderId="0" xfId="0" applyNumberFormat="1" applyFont="1" applyFill="1" applyAlignment="1">
      <alignment/>
    </xf>
    <xf numFmtId="9" fontId="6" fillId="36" borderId="0" xfId="71" applyFont="1" applyFill="1" applyAlignment="1">
      <alignment/>
    </xf>
    <xf numFmtId="0" fontId="6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  <xf numFmtId="9" fontId="6" fillId="36" borderId="15" xfId="71" applyFont="1" applyFill="1" applyBorder="1" applyAlignment="1">
      <alignment vertical="center"/>
    </xf>
    <xf numFmtId="0" fontId="4" fillId="36" borderId="0" xfId="0" applyFont="1" applyFill="1" applyBorder="1" applyAlignment="1">
      <alignment vertical="top" wrapText="1"/>
    </xf>
    <xf numFmtId="2" fontId="6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/>
    </xf>
    <xf numFmtId="9" fontId="4" fillId="36" borderId="39" xfId="71" applyFont="1" applyFill="1" applyBorder="1" applyAlignment="1">
      <alignment/>
    </xf>
    <xf numFmtId="2" fontId="14" fillId="36" borderId="0" xfId="0" applyNumberFormat="1" applyFont="1" applyFill="1" applyAlignment="1">
      <alignment/>
    </xf>
    <xf numFmtId="2" fontId="14" fillId="36" borderId="0" xfId="71" applyNumberFormat="1" applyFont="1" applyFill="1" applyBorder="1" applyAlignment="1">
      <alignment vertical="center"/>
    </xf>
    <xf numFmtId="0" fontId="12" fillId="36" borderId="0" xfId="0" applyFont="1" applyFill="1" applyBorder="1" applyAlignment="1" quotePrefix="1">
      <alignment horizontal="center"/>
    </xf>
    <xf numFmtId="0" fontId="14" fillId="36" borderId="0" xfId="0" applyFont="1" applyFill="1" applyBorder="1" applyAlignment="1">
      <alignment horizontal="right"/>
    </xf>
    <xf numFmtId="2" fontId="14" fillId="36" borderId="0" xfId="0" applyNumberFormat="1" applyFont="1" applyFill="1" applyBorder="1" applyAlignment="1">
      <alignment horizontal="center" vertical="top" wrapText="1"/>
    </xf>
    <xf numFmtId="2" fontId="12" fillId="36" borderId="0" xfId="0" applyNumberFormat="1" applyFont="1" applyFill="1" applyBorder="1" applyAlignment="1">
      <alignment horizontal="center" vertical="top" wrapText="1"/>
    </xf>
    <xf numFmtId="9" fontId="14" fillId="36" borderId="0" xfId="71" applyFont="1" applyFill="1" applyBorder="1" applyAlignment="1">
      <alignment horizontal="center" vertical="top" wrapText="1"/>
    </xf>
    <xf numFmtId="2" fontId="14" fillId="36" borderId="0" xfId="0" applyNumberFormat="1" applyFont="1" applyFill="1" applyBorder="1" applyAlignment="1">
      <alignment vertical="center"/>
    </xf>
    <xf numFmtId="2" fontId="91" fillId="36" borderId="12" xfId="61" applyNumberFormat="1" applyFont="1" applyFill="1" applyBorder="1" applyAlignment="1">
      <alignment/>
      <protection/>
    </xf>
    <xf numFmtId="2" fontId="6" fillId="36" borderId="17" xfId="0" applyNumberFormat="1" applyFont="1" applyFill="1" applyBorder="1" applyAlignment="1">
      <alignment wrapText="1"/>
    </xf>
    <xf numFmtId="9" fontId="6" fillId="36" borderId="39" xfId="71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vertical="top" wrapText="1"/>
    </xf>
    <xf numFmtId="1" fontId="17" fillId="36" borderId="0" xfId="68" applyNumberFormat="1" applyFont="1" applyFill="1" applyBorder="1" applyAlignment="1">
      <alignment/>
      <protection/>
    </xf>
    <xf numFmtId="1" fontId="17" fillId="36" borderId="0" xfId="71" applyNumberFormat="1" applyFont="1" applyFill="1" applyBorder="1" applyAlignment="1">
      <alignment horizontal="right"/>
    </xf>
    <xf numFmtId="1" fontId="4" fillId="36" borderId="0" xfId="0" applyNumberFormat="1" applyFont="1" applyFill="1" applyBorder="1" applyAlignment="1">
      <alignment horizontal="right" wrapText="1"/>
    </xf>
    <xf numFmtId="9" fontId="4" fillId="36" borderId="10" xfId="71" applyFont="1" applyFill="1" applyBorder="1" applyAlignment="1">
      <alignment/>
    </xf>
    <xf numFmtId="9" fontId="4" fillId="36" borderId="13" xfId="71" applyFont="1" applyFill="1" applyBorder="1" applyAlignment="1" quotePrefix="1">
      <alignment horizontal="right"/>
    </xf>
    <xf numFmtId="0" fontId="12" fillId="36" borderId="0" xfId="0" applyFont="1" applyFill="1" applyAlignment="1">
      <alignment/>
    </xf>
    <xf numFmtId="2" fontId="17" fillId="36" borderId="0" xfId="68" applyNumberFormat="1" applyFont="1" applyFill="1" applyBorder="1" applyAlignment="1">
      <alignment horizontal="center"/>
      <protection/>
    </xf>
    <xf numFmtId="2" fontId="4" fillId="36" borderId="0" xfId="0" applyNumberFormat="1" applyFont="1" applyFill="1" applyBorder="1" applyAlignment="1">
      <alignment horizontal="center"/>
    </xf>
    <xf numFmtId="9" fontId="4" fillId="36" borderId="0" xfId="71" applyFont="1" applyFill="1" applyBorder="1" applyAlignment="1" quotePrefix="1">
      <alignment horizontal="right"/>
    </xf>
    <xf numFmtId="2" fontId="6" fillId="36" borderId="0" xfId="0" applyNumberFormat="1" applyFont="1" applyFill="1" applyBorder="1" applyAlignment="1">
      <alignment horizontal="right"/>
    </xf>
    <xf numFmtId="0" fontId="96" fillId="36" borderId="0" xfId="0" applyFont="1" applyFill="1" applyAlignment="1">
      <alignment/>
    </xf>
    <xf numFmtId="2" fontId="17" fillId="36" borderId="0" xfId="68" applyNumberFormat="1" applyFont="1" applyFill="1" applyBorder="1">
      <alignment/>
      <protection/>
    </xf>
    <xf numFmtId="0" fontId="4" fillId="36" borderId="40" xfId="0" applyFont="1" applyFill="1" applyBorder="1" applyAlignment="1">
      <alignment vertical="center"/>
    </xf>
    <xf numFmtId="0" fontId="4" fillId="36" borderId="48" xfId="0" applyFont="1" applyFill="1" applyBorder="1" applyAlignment="1">
      <alignment vertical="center"/>
    </xf>
    <xf numFmtId="0" fontId="4" fillId="36" borderId="49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center" vertical="center"/>
    </xf>
    <xf numFmtId="9" fontId="6" fillId="36" borderId="17" xfId="71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9" fontId="6" fillId="36" borderId="0" xfId="71" applyFont="1" applyFill="1" applyBorder="1" applyAlignment="1">
      <alignment vertical="center"/>
    </xf>
    <xf numFmtId="0" fontId="4" fillId="36" borderId="47" xfId="0" applyFont="1" applyFill="1" applyBorder="1" applyAlignment="1">
      <alignment vertical="center"/>
    </xf>
    <xf numFmtId="0" fontId="4" fillId="36" borderId="50" xfId="0" applyFont="1" applyFill="1" applyBorder="1" applyAlignment="1">
      <alignment vertical="center"/>
    </xf>
    <xf numFmtId="0" fontId="4" fillId="36" borderId="51" xfId="0" applyFont="1" applyFill="1" applyBorder="1" applyAlignment="1">
      <alignment vertical="center"/>
    </xf>
    <xf numFmtId="0" fontId="6" fillId="36" borderId="45" xfId="0" applyFont="1" applyFill="1" applyBorder="1" applyAlignment="1">
      <alignment horizontal="center" vertical="center"/>
    </xf>
    <xf numFmtId="9" fontId="6" fillId="36" borderId="45" xfId="71" applyFont="1" applyFill="1" applyBorder="1" applyAlignment="1">
      <alignment vertical="center"/>
    </xf>
    <xf numFmtId="0" fontId="6" fillId="36" borderId="45" xfId="0" applyFont="1" applyFill="1" applyBorder="1" applyAlignment="1">
      <alignment vertical="center"/>
    </xf>
    <xf numFmtId="0" fontId="4" fillId="36" borderId="3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9" fontId="4" fillId="36" borderId="32" xfId="71" applyFont="1" applyFill="1" applyBorder="1" applyAlignment="1">
      <alignment horizontal="center" vertical="top" wrapText="1"/>
    </xf>
    <xf numFmtId="1" fontId="6" fillId="36" borderId="1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100" fillId="0" borderId="0" xfId="0" applyFont="1" applyAlignment="1">
      <alignment/>
    </xf>
    <xf numFmtId="0" fontId="6" fillId="36" borderId="14" xfId="0" applyFont="1" applyFill="1" applyBorder="1" applyAlignment="1">
      <alignment horizontal="center" vertical="top" wrapText="1"/>
    </xf>
    <xf numFmtId="9" fontId="16" fillId="36" borderId="15" xfId="71" applyFont="1" applyFill="1" applyBorder="1" applyAlignment="1">
      <alignment/>
    </xf>
    <xf numFmtId="1" fontId="17" fillId="36" borderId="0" xfId="68" applyNumberFormat="1" applyFont="1" applyFill="1" applyBorder="1" applyAlignment="1">
      <alignment horizontal="right"/>
      <protection/>
    </xf>
    <xf numFmtId="1" fontId="17" fillId="36" borderId="0" xfId="68" applyNumberFormat="1" applyFont="1" applyFill="1" applyBorder="1">
      <alignment/>
      <protection/>
    </xf>
    <xf numFmtId="9" fontId="17" fillId="36" borderId="0" xfId="71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2" fontId="4" fillId="36" borderId="32" xfId="0" applyNumberFormat="1" applyFont="1" applyFill="1" applyBorder="1" applyAlignment="1">
      <alignment vertical="center" wrapText="1"/>
    </xf>
    <xf numFmtId="9" fontId="6" fillId="36" borderId="15" xfId="71" applyFont="1" applyFill="1" applyBorder="1" applyAlignment="1">
      <alignment/>
    </xf>
    <xf numFmtId="2" fontId="91" fillId="36" borderId="17" xfId="61" applyNumberFormat="1" applyFont="1" applyFill="1" applyBorder="1" applyAlignment="1">
      <alignment/>
      <protection/>
    </xf>
    <xf numFmtId="9" fontId="4" fillId="36" borderId="52" xfId="71" applyFont="1" applyFill="1" applyBorder="1" applyAlignment="1">
      <alignment/>
    </xf>
    <xf numFmtId="1" fontId="4" fillId="36" borderId="0" xfId="71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 wrapText="1"/>
    </xf>
    <xf numFmtId="1" fontId="6" fillId="36" borderId="14" xfId="0" applyNumberFormat="1" applyFont="1" applyFill="1" applyBorder="1" applyAlignment="1">
      <alignment horizontal="center" wrapText="1"/>
    </xf>
    <xf numFmtId="9" fontId="6" fillId="36" borderId="15" xfId="71" applyFont="1" applyFill="1" applyBorder="1" applyAlignment="1">
      <alignment wrapText="1"/>
    </xf>
    <xf numFmtId="1" fontId="4" fillId="36" borderId="0" xfId="0" applyNumberFormat="1" applyFont="1" applyFill="1" applyBorder="1" applyAlignment="1">
      <alignment wrapText="1"/>
    </xf>
    <xf numFmtId="9" fontId="4" fillId="36" borderId="0" xfId="71" applyFont="1" applyFill="1" applyBorder="1" applyAlignment="1">
      <alignment wrapText="1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9" fontId="12" fillId="0" borderId="0" xfId="71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/>
    </xf>
    <xf numFmtId="9" fontId="4" fillId="0" borderId="10" xfId="71" applyFont="1" applyFill="1" applyBorder="1" applyAlignment="1">
      <alignment horizontal="center" vertical="center"/>
    </xf>
    <xf numFmtId="9" fontId="4" fillId="0" borderId="12" xfId="7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6" fillId="0" borderId="15" xfId="71" applyFont="1" applyFill="1" applyBorder="1" applyAlignment="1" quotePrefix="1">
      <alignment horizontal="right"/>
    </xf>
    <xf numFmtId="1" fontId="6" fillId="0" borderId="10" xfId="71" applyNumberFormat="1" applyFont="1" applyFill="1" applyBorder="1" applyAlignment="1">
      <alignment/>
    </xf>
    <xf numFmtId="9" fontId="6" fillId="0" borderId="13" xfId="71" applyFont="1" applyFill="1" applyBorder="1" applyAlignment="1" quotePrefix="1">
      <alignment horizontal="right"/>
    </xf>
    <xf numFmtId="2" fontId="10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6" fillId="0" borderId="0" xfId="71" applyNumberFormat="1" applyFont="1" applyFill="1" applyBorder="1" applyAlignment="1">
      <alignment/>
    </xf>
    <xf numFmtId="9" fontId="6" fillId="0" borderId="0" xfId="7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2" fontId="4" fillId="0" borderId="5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9" fontId="4" fillId="0" borderId="10" xfId="71" applyFont="1" applyFill="1" applyBorder="1" applyAlignment="1">
      <alignment vertical="center"/>
    </xf>
    <xf numFmtId="9" fontId="4" fillId="0" borderId="13" xfId="7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 wrapText="1"/>
    </xf>
    <xf numFmtId="9" fontId="6" fillId="36" borderId="0" xfId="71" applyFont="1" applyFill="1" applyBorder="1" applyAlignment="1">
      <alignment horizontal="center"/>
    </xf>
    <xf numFmtId="9" fontId="4" fillId="36" borderId="0" xfId="7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9" fontId="6" fillId="36" borderId="0" xfId="71" applyFont="1" applyFill="1" applyBorder="1" applyAlignment="1">
      <alignment/>
    </xf>
    <xf numFmtId="2" fontId="4" fillId="36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4" fillId="10" borderId="0" xfId="0" applyNumberFormat="1" applyFont="1" applyFill="1" applyBorder="1" applyAlignment="1">
      <alignment horizontal="center" vertical="center"/>
    </xf>
    <xf numFmtId="9" fontId="4" fillId="10" borderId="0" xfId="71" applyFont="1" applyFill="1" applyBorder="1" applyAlignment="1">
      <alignment/>
    </xf>
    <xf numFmtId="2" fontId="91" fillId="0" borderId="12" xfId="0" applyNumberFormat="1" applyFont="1" applyFill="1" applyBorder="1" applyAlignment="1">
      <alignment/>
    </xf>
    <xf numFmtId="2" fontId="101" fillId="0" borderId="42" xfId="0" applyNumberFormat="1" applyFont="1" applyFill="1" applyBorder="1" applyAlignment="1">
      <alignment/>
    </xf>
    <xf numFmtId="2" fontId="31" fillId="0" borderId="12" xfId="62" applyNumberFormat="1" applyFont="1" applyBorder="1" applyAlignment="1">
      <alignment horizontal="center"/>
      <protection/>
    </xf>
    <xf numFmtId="2" fontId="91" fillId="0" borderId="12" xfId="71" applyNumberFormat="1" applyFont="1" applyFill="1" applyBorder="1" applyAlignment="1">
      <alignment/>
    </xf>
    <xf numFmtId="2" fontId="101" fillId="0" borderId="12" xfId="71" applyNumberFormat="1" applyFont="1" applyFill="1" applyBorder="1" applyAlignment="1">
      <alignment horizontal="center" vertical="center" wrapText="1"/>
    </xf>
    <xf numFmtId="2" fontId="91" fillId="0" borderId="17" xfId="71" applyNumberFormat="1" applyFont="1" applyFill="1" applyBorder="1" applyAlignment="1">
      <alignment/>
    </xf>
    <xf numFmtId="0" fontId="4" fillId="36" borderId="41" xfId="0" applyFont="1" applyFill="1" applyBorder="1" applyAlignment="1">
      <alignment horizontal="left" vertical="top" wrapText="1"/>
    </xf>
    <xf numFmtId="2" fontId="101" fillId="36" borderId="42" xfId="71" applyNumberFormat="1" applyFont="1" applyFill="1" applyBorder="1" applyAlignment="1">
      <alignment/>
    </xf>
    <xf numFmtId="2" fontId="91" fillId="0" borderId="12" xfId="71" applyNumberFormat="1" applyFont="1" applyFill="1" applyBorder="1" applyAlignment="1">
      <alignment horizontal="right" vertical="center" wrapText="1"/>
    </xf>
    <xf numFmtId="2" fontId="101" fillId="0" borderId="12" xfId="71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1" fillId="0" borderId="10" xfId="61" applyFont="1" applyFill="1" applyBorder="1" applyAlignment="1">
      <alignment horizontal="center"/>
      <protection/>
    </xf>
    <xf numFmtId="0" fontId="101" fillId="0" borderId="18" xfId="61" applyFont="1" applyFill="1" applyBorder="1" applyAlignment="1">
      <alignment horizontal="center" vertical="center"/>
      <protection/>
    </xf>
    <xf numFmtId="0" fontId="101" fillId="0" borderId="10" xfId="61" applyFont="1" applyFill="1" applyBorder="1" applyAlignment="1">
      <alignment horizontal="center" vertical="center"/>
      <protection/>
    </xf>
    <xf numFmtId="2" fontId="101" fillId="0" borderId="10" xfId="61" applyNumberFormat="1" applyFont="1" applyFill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/>
    </xf>
    <xf numFmtId="2" fontId="6" fillId="0" borderId="12" xfId="63" applyNumberFormat="1" applyFont="1" applyBorder="1" applyAlignment="1">
      <alignment horizontal="right" vertical="center"/>
      <protection/>
    </xf>
    <xf numFmtId="2" fontId="6" fillId="0" borderId="12" xfId="63" applyNumberFormat="1" applyFont="1" applyFill="1" applyBorder="1" applyAlignment="1">
      <alignment horizontal="right" vertical="center"/>
      <protection/>
    </xf>
    <xf numFmtId="2" fontId="91" fillId="0" borderId="12" xfId="0" applyNumberFormat="1" applyFont="1" applyFill="1" applyBorder="1" applyAlignment="1">
      <alignment wrapText="1"/>
    </xf>
    <xf numFmtId="2" fontId="6" fillId="36" borderId="12" xfId="61" applyNumberFormat="1" applyFont="1" applyFill="1" applyBorder="1">
      <alignment/>
      <protection/>
    </xf>
    <xf numFmtId="9" fontId="4" fillId="36" borderId="11" xfId="71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2" fontId="4" fillId="36" borderId="18" xfId="68" applyNumberFormat="1" applyFont="1" applyFill="1" applyBorder="1" applyAlignment="1">
      <alignment horizontal="center"/>
      <protection/>
    </xf>
    <xf numFmtId="2" fontId="4" fillId="36" borderId="10" xfId="63" applyNumberFormat="1" applyFont="1" applyFill="1" applyBorder="1" applyAlignment="1">
      <alignment horizontal="center"/>
      <protection/>
    </xf>
    <xf numFmtId="2" fontId="4" fillId="36" borderId="10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9" fontId="4" fillId="0" borderId="39" xfId="71" applyFont="1" applyFill="1" applyBorder="1" applyAlignment="1">
      <alignment/>
    </xf>
    <xf numFmtId="0" fontId="4" fillId="0" borderId="41" xfId="0" applyFont="1" applyFill="1" applyBorder="1" applyAlignment="1">
      <alignment horizontal="center" wrapText="1"/>
    </xf>
    <xf numFmtId="1" fontId="4" fillId="0" borderId="42" xfId="0" applyNumberFormat="1" applyFont="1" applyFill="1" applyBorder="1" applyAlignment="1">
      <alignment/>
    </xf>
    <xf numFmtId="1" fontId="6" fillId="0" borderId="42" xfId="0" applyNumberFormat="1" applyFont="1" applyFill="1" applyBorder="1" applyAlignment="1">
      <alignment horizontal="center"/>
    </xf>
    <xf numFmtId="9" fontId="4" fillId="0" borderId="52" xfId="71" applyFont="1" applyFill="1" applyBorder="1" applyAlignment="1">
      <alignment/>
    </xf>
    <xf numFmtId="0" fontId="28" fillId="0" borderId="12" xfId="64" applyFont="1" applyBorder="1" applyAlignment="1">
      <alignment horizontal="left"/>
      <protection/>
    </xf>
    <xf numFmtId="0" fontId="28" fillId="0" borderId="54" xfId="64" applyFont="1" applyFill="1" applyBorder="1" applyAlignment="1">
      <alignment horizontal="left"/>
      <protection/>
    </xf>
    <xf numFmtId="0" fontId="28" fillId="36" borderId="12" xfId="64" applyFont="1" applyFill="1" applyBorder="1" applyAlignment="1">
      <alignment horizontal="left"/>
      <protection/>
    </xf>
    <xf numFmtId="0" fontId="31" fillId="0" borderId="12" xfId="0" applyFont="1" applyBorder="1" applyAlignment="1">
      <alignment/>
    </xf>
    <xf numFmtId="1" fontId="103" fillId="0" borderId="12" xfId="71" applyNumberFormat="1" applyFont="1" applyBorder="1" applyAlignment="1">
      <alignment/>
    </xf>
    <xf numFmtId="0" fontId="103" fillId="0" borderId="12" xfId="0" applyFont="1" applyBorder="1" applyAlignment="1">
      <alignment horizontal="center"/>
    </xf>
    <xf numFmtId="1" fontId="103" fillId="0" borderId="12" xfId="71" applyNumberFormat="1" applyFont="1" applyBorder="1" applyAlignment="1">
      <alignment horizontal="center"/>
    </xf>
    <xf numFmtId="1" fontId="103" fillId="0" borderId="10" xfId="0" applyNumberFormat="1" applyFont="1" applyBorder="1" applyAlignment="1">
      <alignment horizontal="right"/>
    </xf>
    <xf numFmtId="1" fontId="103" fillId="0" borderId="21" xfId="0" applyNumberFormat="1" applyFont="1" applyBorder="1" applyAlignment="1">
      <alignment horizontal="right"/>
    </xf>
    <xf numFmtId="1" fontId="103" fillId="34" borderId="12" xfId="71" applyNumberFormat="1" applyFont="1" applyFill="1" applyBorder="1" applyAlignment="1">
      <alignment/>
    </xf>
    <xf numFmtId="1" fontId="103" fillId="0" borderId="12" xfId="0" applyNumberFormat="1" applyFont="1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1" fontId="31" fillId="0" borderId="29" xfId="62" applyNumberFormat="1" applyFont="1" applyFill="1" applyBorder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0" fontId="91" fillId="0" borderId="40" xfId="61" applyFont="1" applyFill="1" applyBorder="1">
      <alignment/>
      <protection/>
    </xf>
    <xf numFmtId="0" fontId="31" fillId="0" borderId="17" xfId="62" applyFont="1" applyFill="1" applyBorder="1" applyAlignment="1">
      <alignment horizontal="center" vertical="center"/>
      <protection/>
    </xf>
    <xf numFmtId="1" fontId="6" fillId="0" borderId="55" xfId="71" applyNumberFormat="1" applyFont="1" applyFill="1" applyBorder="1" applyAlignment="1">
      <alignment horizontal="right"/>
    </xf>
    <xf numFmtId="9" fontId="6" fillId="0" borderId="39" xfId="7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/>
    </xf>
    <xf numFmtId="1" fontId="4" fillId="0" borderId="42" xfId="0" applyNumberFormat="1" applyFont="1" applyFill="1" applyBorder="1" applyAlignment="1">
      <alignment horizontal="center"/>
    </xf>
    <xf numFmtId="1" fontId="4" fillId="0" borderId="56" xfId="71" applyNumberFormat="1" applyFont="1" applyFill="1" applyBorder="1" applyAlignment="1">
      <alignment horizontal="right"/>
    </xf>
    <xf numFmtId="9" fontId="4" fillId="0" borderId="52" xfId="7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" fontId="31" fillId="0" borderId="0" xfId="62" applyNumberFormat="1" applyFont="1" applyBorder="1" applyAlignment="1">
      <alignment horizontal="right"/>
      <protection/>
    </xf>
    <xf numFmtId="1" fontId="30" fillId="0" borderId="0" xfId="62" applyNumberFormat="1" applyFont="1" applyBorder="1" applyAlignment="1">
      <alignment horizontal="center" vertical="center"/>
      <protection/>
    </xf>
    <xf numFmtId="2" fontId="96" fillId="0" borderId="0" xfId="71" applyNumberFormat="1" applyFont="1" applyBorder="1" applyAlignment="1">
      <alignment horizontal="center"/>
    </xf>
    <xf numFmtId="2" fontId="96" fillId="0" borderId="0" xfId="71" applyNumberFormat="1" applyFont="1" applyBorder="1" applyAlignment="1">
      <alignment/>
    </xf>
    <xf numFmtId="2" fontId="4" fillId="0" borderId="0" xfId="71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0" fillId="0" borderId="0" xfId="62" applyNumberFormat="1" applyFont="1" applyBorder="1" applyAlignment="1">
      <alignment horizontal="right"/>
      <protection/>
    </xf>
    <xf numFmtId="2" fontId="6" fillId="34" borderId="0" xfId="71" applyNumberFormat="1" applyFont="1" applyFill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1" fontId="90" fillId="0" borderId="0" xfId="0" applyNumberFormat="1" applyFont="1" applyBorder="1" applyAlignment="1">
      <alignment/>
    </xf>
    <xf numFmtId="2" fontId="104" fillId="0" borderId="0" xfId="0" applyNumberFormat="1" applyFont="1" applyBorder="1" applyAlignment="1">
      <alignment/>
    </xf>
    <xf numFmtId="1" fontId="104" fillId="0" borderId="0" xfId="0" applyNumberFormat="1" applyFont="1" applyBorder="1" applyAlignment="1">
      <alignment/>
    </xf>
    <xf numFmtId="1" fontId="6" fillId="0" borderId="12" xfId="61" applyNumberFormat="1" applyFont="1" applyBorder="1">
      <alignment/>
      <protection/>
    </xf>
    <xf numFmtId="1" fontId="103" fillId="0" borderId="12" xfId="0" applyNumberFormat="1" applyFont="1" applyBorder="1" applyAlignment="1">
      <alignment horizontal="right"/>
    </xf>
    <xf numFmtId="0" fontId="31" fillId="0" borderId="0" xfId="62" applyFont="1" applyBorder="1" applyAlignment="1">
      <alignment horizontal="right"/>
      <protection/>
    </xf>
    <xf numFmtId="0" fontId="30" fillId="0" borderId="0" xfId="62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61" applyFont="1" applyBorder="1">
      <alignment/>
      <protection/>
    </xf>
    <xf numFmtId="0" fontId="90" fillId="0" borderId="0" xfId="0" applyFont="1" applyBorder="1" applyAlignment="1">
      <alignment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left" vertical="top"/>
      <protection/>
    </xf>
    <xf numFmtId="0" fontId="4" fillId="0" borderId="0" xfId="0" applyFont="1" applyBorder="1" applyAlignment="1">
      <alignment horizontal="right"/>
    </xf>
    <xf numFmtId="0" fontId="90" fillId="0" borderId="0" xfId="0" applyFont="1" applyBorder="1" applyAlignment="1">
      <alignment horizontal="right"/>
    </xf>
    <xf numFmtId="0" fontId="91" fillId="0" borderId="12" xfId="0" applyFont="1" applyFill="1" applyBorder="1" applyAlignment="1">
      <alignment wrapText="1"/>
    </xf>
    <xf numFmtId="0" fontId="101" fillId="36" borderId="32" xfId="0" applyFont="1" applyFill="1" applyBorder="1" applyAlignment="1">
      <alignment horizontal="center" vertical="center" wrapText="1"/>
    </xf>
    <xf numFmtId="2" fontId="101" fillId="36" borderId="10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/>
    </xf>
    <xf numFmtId="2" fontId="4" fillId="0" borderId="45" xfId="0" applyNumberFormat="1" applyFont="1" applyBorder="1" applyAlignment="1">
      <alignment wrapText="1"/>
    </xf>
    <xf numFmtId="190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05" fillId="0" borderId="12" xfId="0" applyNumberFormat="1" applyFont="1" applyBorder="1" applyAlignment="1">
      <alignment/>
    </xf>
    <xf numFmtId="2" fontId="105" fillId="0" borderId="12" xfId="0" applyNumberFormat="1" applyFont="1" applyFill="1" applyBorder="1" applyAlignment="1">
      <alignment/>
    </xf>
    <xf numFmtId="2" fontId="105" fillId="0" borderId="12" xfId="0" applyNumberFormat="1" applyFont="1" applyBorder="1" applyAlignment="1">
      <alignment horizontal="right"/>
    </xf>
    <xf numFmtId="2" fontId="105" fillId="0" borderId="12" xfId="63" applyNumberFormat="1" applyFont="1" applyBorder="1" applyAlignment="1">
      <alignment horizontal="center" vertical="center"/>
      <protection/>
    </xf>
    <xf numFmtId="2" fontId="105" fillId="0" borderId="12" xfId="63" applyNumberFormat="1" applyFont="1" applyFill="1" applyBorder="1" applyAlignment="1">
      <alignment horizontal="center" vertical="center"/>
      <protection/>
    </xf>
    <xf numFmtId="0" fontId="101" fillId="0" borderId="12" xfId="0" applyFont="1" applyBorder="1" applyAlignment="1">
      <alignment wrapText="1"/>
    </xf>
    <xf numFmtId="0" fontId="6" fillId="36" borderId="44" xfId="0" applyFont="1" applyFill="1" applyBorder="1" applyAlignment="1">
      <alignment horizontal="center"/>
    </xf>
    <xf numFmtId="2" fontId="91" fillId="0" borderId="45" xfId="0" applyNumberFormat="1" applyFont="1" applyFill="1" applyBorder="1" applyAlignment="1">
      <alignment/>
    </xf>
    <xf numFmtId="2" fontId="6" fillId="0" borderId="45" xfId="63" applyNumberFormat="1" applyFont="1" applyBorder="1" applyAlignment="1">
      <alignment horizontal="right" vertical="center"/>
      <protection/>
    </xf>
    <xf numFmtId="9" fontId="6" fillId="36" borderId="46" xfId="71" applyFont="1" applyFill="1" applyBorder="1" applyAlignment="1">
      <alignment horizontal="right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2" fontId="101" fillId="0" borderId="42" xfId="0" applyNumberFormat="1" applyFont="1" applyFill="1" applyBorder="1" applyAlignment="1">
      <alignment wrapText="1"/>
    </xf>
    <xf numFmtId="9" fontId="4" fillId="36" borderId="52" xfId="71" applyFont="1" applyFill="1" applyBorder="1" applyAlignment="1">
      <alignment horizontal="center" wrapText="1"/>
    </xf>
    <xf numFmtId="2" fontId="91" fillId="0" borderId="17" xfId="0" applyNumberFormat="1" applyFont="1" applyFill="1" applyBorder="1" applyAlignment="1">
      <alignment/>
    </xf>
    <xf numFmtId="2" fontId="6" fillId="0" borderId="17" xfId="63" applyNumberFormat="1" applyFont="1" applyBorder="1" applyAlignment="1">
      <alignment horizontal="right" vertical="center"/>
      <protection/>
    </xf>
    <xf numFmtId="9" fontId="6" fillId="36" borderId="39" xfId="71" applyFont="1" applyFill="1" applyBorder="1" applyAlignment="1">
      <alignment horizontal="right" wrapText="1"/>
    </xf>
    <xf numFmtId="0" fontId="6" fillId="36" borderId="41" xfId="0" applyFont="1" applyFill="1" applyBorder="1" applyAlignment="1" quotePrefix="1">
      <alignment horizontal="center"/>
    </xf>
    <xf numFmtId="0" fontId="4" fillId="36" borderId="42" xfId="0" applyFont="1" applyFill="1" applyBorder="1" applyAlignment="1">
      <alignment horizontal="left"/>
    </xf>
    <xf numFmtId="9" fontId="4" fillId="36" borderId="52" xfId="71" applyFont="1" applyFill="1" applyBorder="1" applyAlignment="1">
      <alignment horizontal="right" wrapText="1"/>
    </xf>
    <xf numFmtId="0" fontId="6" fillId="36" borderId="44" xfId="0" applyFont="1" applyFill="1" applyBorder="1" applyAlignment="1">
      <alignment horizontal="center" vertical="center"/>
    </xf>
    <xf numFmtId="2" fontId="91" fillId="0" borderId="45" xfId="0" applyNumberFormat="1" applyFont="1" applyFill="1" applyBorder="1" applyAlignment="1">
      <alignment wrapText="1"/>
    </xf>
    <xf numFmtId="9" fontId="6" fillId="36" borderId="46" xfId="71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9" fontId="4" fillId="36" borderId="52" xfId="71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/>
    </xf>
    <xf numFmtId="2" fontId="91" fillId="0" borderId="17" xfId="0" applyNumberFormat="1" applyFont="1" applyFill="1" applyBorder="1" applyAlignment="1">
      <alignment wrapText="1"/>
    </xf>
    <xf numFmtId="9" fontId="6" fillId="36" borderId="39" xfId="71" applyFont="1" applyFill="1" applyBorder="1" applyAlignment="1">
      <alignment horizontal="center" vertical="center"/>
    </xf>
    <xf numFmtId="0" fontId="6" fillId="36" borderId="41" xfId="0" applyFont="1" applyFill="1" applyBorder="1" applyAlignment="1" quotePrefix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9" fontId="4" fillId="36" borderId="52" xfId="71" applyFont="1" applyFill="1" applyBorder="1" applyAlignment="1">
      <alignment horizontal="center" vertical="center"/>
    </xf>
    <xf numFmtId="2" fontId="91" fillId="36" borderId="45" xfId="61" applyNumberFormat="1" applyFont="1" applyFill="1" applyBorder="1">
      <alignment/>
      <protection/>
    </xf>
    <xf numFmtId="2" fontId="6" fillId="36" borderId="45" xfId="0" applyNumberFormat="1" applyFont="1" applyFill="1" applyBorder="1" applyAlignment="1">
      <alignment/>
    </xf>
    <xf numFmtId="9" fontId="6" fillId="36" borderId="47" xfId="71" applyFont="1" applyFill="1" applyBorder="1" applyAlignment="1">
      <alignment horizontal="center"/>
    </xf>
    <xf numFmtId="2" fontId="101" fillId="0" borderId="42" xfId="0" applyNumberFormat="1" applyFont="1" applyFill="1" applyBorder="1" applyAlignment="1">
      <alignment horizontal="center" vertical="center" wrapText="1"/>
    </xf>
    <xf numFmtId="9" fontId="4" fillId="36" borderId="42" xfId="71" applyFont="1" applyFill="1" applyBorder="1" applyAlignment="1">
      <alignment horizontal="center" vertical="center" wrapText="1"/>
    </xf>
    <xf numFmtId="2" fontId="4" fillId="36" borderId="52" xfId="0" applyNumberFormat="1" applyFont="1" applyFill="1" applyBorder="1" applyAlignment="1">
      <alignment horizontal="center" vertical="center" wrapText="1"/>
    </xf>
    <xf numFmtId="2" fontId="6" fillId="36" borderId="45" xfId="61" applyNumberFormat="1" applyFont="1" applyFill="1" applyBorder="1">
      <alignment/>
      <protection/>
    </xf>
    <xf numFmtId="9" fontId="6" fillId="36" borderId="46" xfId="71" applyFont="1" applyFill="1" applyBorder="1" applyAlignment="1">
      <alignment/>
    </xf>
    <xf numFmtId="2" fontId="6" fillId="36" borderId="17" xfId="61" applyNumberFormat="1" applyFont="1" applyFill="1" applyBorder="1">
      <alignment/>
      <protection/>
    </xf>
    <xf numFmtId="9" fontId="6" fillId="36" borderId="39" xfId="71" applyFont="1" applyFill="1" applyBorder="1" applyAlignment="1">
      <alignment/>
    </xf>
    <xf numFmtId="9" fontId="91" fillId="36" borderId="15" xfId="71" applyFont="1" applyFill="1" applyBorder="1" applyAlignment="1">
      <alignment/>
    </xf>
    <xf numFmtId="0" fontId="31" fillId="0" borderId="12" xfId="64" applyFont="1" applyBorder="1" applyAlignment="1">
      <alignment horizontal="left"/>
      <protection/>
    </xf>
    <xf numFmtId="0" fontId="31" fillId="0" borderId="45" xfId="64" applyFont="1" applyBorder="1" applyAlignment="1">
      <alignment horizontal="left"/>
      <protection/>
    </xf>
    <xf numFmtId="2" fontId="31" fillId="36" borderId="45" xfId="61" applyNumberFormat="1" applyFont="1" applyFill="1" applyBorder="1" applyAlignment="1">
      <alignment horizontal="right" vertical="center"/>
      <protection/>
    </xf>
    <xf numFmtId="9" fontId="6" fillId="36" borderId="46" xfId="0" applyNumberFormat="1" applyFont="1" applyFill="1" applyBorder="1" applyAlignment="1">
      <alignment/>
    </xf>
    <xf numFmtId="0" fontId="4" fillId="36" borderId="52" xfId="0" applyFont="1" applyFill="1" applyBorder="1" applyAlignment="1">
      <alignment horizontal="center" vertical="center" wrapText="1"/>
    </xf>
    <xf numFmtId="0" fontId="31" fillId="0" borderId="17" xfId="64" applyFont="1" applyBorder="1" applyAlignment="1">
      <alignment horizontal="left"/>
      <protection/>
    </xf>
    <xf numFmtId="2" fontId="31" fillId="36" borderId="17" xfId="61" applyNumberFormat="1" applyFont="1" applyFill="1" applyBorder="1" applyAlignment="1">
      <alignment horizontal="right" vertical="center" wrapText="1"/>
      <protection/>
    </xf>
    <xf numFmtId="9" fontId="6" fillId="0" borderId="39" xfId="0" applyNumberFormat="1" applyFont="1" applyFill="1" applyBorder="1" applyAlignment="1">
      <alignment/>
    </xf>
    <xf numFmtId="2" fontId="4" fillId="0" borderId="0" xfId="71" applyNumberFormat="1" applyFont="1" applyBorder="1" applyAlignment="1">
      <alignment wrapText="1"/>
    </xf>
    <xf numFmtId="2" fontId="4" fillId="0" borderId="0" xfId="71" applyNumberFormat="1" applyFont="1" applyBorder="1" applyAlignment="1">
      <alignment/>
    </xf>
    <xf numFmtId="0" fontId="106" fillId="33" borderId="0" xfId="0" applyFont="1" applyFill="1" applyBorder="1" applyAlignment="1">
      <alignment horizontal="center" wrapText="1"/>
    </xf>
    <xf numFmtId="0" fontId="107" fillId="22" borderId="0" xfId="61" applyFont="1" applyFill="1" applyBorder="1" applyAlignment="1">
      <alignment vertical="top"/>
      <protection/>
    </xf>
    <xf numFmtId="0" fontId="107" fillId="22" borderId="0" xfId="61" applyFont="1" applyFill="1" applyBorder="1">
      <alignment/>
      <protection/>
    </xf>
    <xf numFmtId="0" fontId="107" fillId="0" borderId="0" xfId="0" applyFont="1" applyBorder="1" applyAlignment="1">
      <alignment/>
    </xf>
    <xf numFmtId="2" fontId="30" fillId="0" borderId="0" xfId="62" applyNumberFormat="1" applyFont="1" applyBorder="1" applyAlignment="1">
      <alignment horizontal="center" vertical="center"/>
      <protection/>
    </xf>
    <xf numFmtId="0" fontId="101" fillId="33" borderId="12" xfId="0" applyFont="1" applyFill="1" applyBorder="1" applyAlignment="1">
      <alignment horizontal="center" wrapText="1"/>
    </xf>
    <xf numFmtId="2" fontId="105" fillId="34" borderId="12" xfId="63" applyNumberFormat="1" applyFont="1" applyFill="1" applyBorder="1" applyAlignment="1">
      <alignment horizontal="center" vertical="center"/>
      <protection/>
    </xf>
    <xf numFmtId="0" fontId="91" fillId="36" borderId="0" xfId="61" applyFont="1" applyFill="1" applyBorder="1" applyAlignment="1">
      <alignment vertical="top"/>
      <protection/>
    </xf>
    <xf numFmtId="0" fontId="91" fillId="36" borderId="0" xfId="61" applyFont="1" applyFill="1" applyBorder="1">
      <alignment/>
      <protection/>
    </xf>
    <xf numFmtId="2" fontId="101" fillId="0" borderId="12" xfId="63" applyNumberFormat="1" applyFont="1" applyBorder="1" applyAlignment="1">
      <alignment horizontal="center" wrapText="1"/>
      <protection/>
    </xf>
    <xf numFmtId="2" fontId="101" fillId="34" borderId="12" xfId="63" applyNumberFormat="1" applyFont="1" applyFill="1" applyBorder="1" applyAlignment="1">
      <alignment horizontal="center" vertical="center" wrapText="1"/>
      <protection/>
    </xf>
    <xf numFmtId="2" fontId="105" fillId="0" borderId="12" xfId="71" applyNumberFormat="1" applyFont="1" applyBorder="1" applyAlignment="1">
      <alignment horizontal="center"/>
    </xf>
    <xf numFmtId="2" fontId="105" fillId="0" borderId="12" xfId="71" applyNumberFormat="1" applyFont="1" applyFill="1" applyBorder="1" applyAlignment="1">
      <alignment horizontal="center"/>
    </xf>
    <xf numFmtId="2" fontId="105" fillId="0" borderId="12" xfId="0" applyNumberFormat="1" applyFont="1" applyFill="1" applyBorder="1" applyAlignment="1">
      <alignment horizontal="center"/>
    </xf>
    <xf numFmtId="2" fontId="101" fillId="0" borderId="12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105" fillId="38" borderId="12" xfId="0" applyNumberFormat="1" applyFont="1" applyFill="1" applyBorder="1" applyAlignment="1">
      <alignment horizontal="center"/>
    </xf>
    <xf numFmtId="2" fontId="105" fillId="0" borderId="12" xfId="0" applyNumberFormat="1" applyFont="1" applyBorder="1" applyAlignment="1">
      <alignment horizontal="center"/>
    </xf>
    <xf numFmtId="2" fontId="105" fillId="0" borderId="12" xfId="68" applyNumberFormat="1" applyFont="1" applyBorder="1" applyAlignment="1">
      <alignment horizontal="center"/>
      <protection/>
    </xf>
    <xf numFmtId="2" fontId="91" fillId="0" borderId="12" xfId="63" applyNumberFormat="1" applyFont="1" applyBorder="1" applyAlignment="1">
      <alignment horizontal="center"/>
      <protection/>
    </xf>
    <xf numFmtId="2" fontId="91" fillId="0" borderId="12" xfId="63" applyNumberFormat="1" applyFont="1" applyFill="1" applyBorder="1" applyAlignment="1">
      <alignment horizontal="center"/>
      <protection/>
    </xf>
    <xf numFmtId="2" fontId="91" fillId="34" borderId="12" xfId="63" applyNumberFormat="1" applyFont="1" applyFill="1" applyBorder="1" applyAlignment="1">
      <alignment horizontal="center" vertical="center"/>
      <protection/>
    </xf>
    <xf numFmtId="2" fontId="91" fillId="0" borderId="12" xfId="63" applyNumberFormat="1" applyFont="1" applyFill="1" applyBorder="1" applyAlignment="1">
      <alignment horizontal="center" vertical="center"/>
      <protection/>
    </xf>
    <xf numFmtId="2" fontId="108" fillId="0" borderId="12" xfId="62" applyNumberFormat="1" applyFont="1" applyBorder="1" applyAlignment="1">
      <alignment horizontal="center" vertical="center"/>
      <protection/>
    </xf>
    <xf numFmtId="2" fontId="91" fillId="0" borderId="12" xfId="0" applyNumberFormat="1" applyFont="1" applyBorder="1" applyAlignment="1">
      <alignment horizontal="center"/>
    </xf>
    <xf numFmtId="0" fontId="101" fillId="0" borderId="12" xfId="0" applyFont="1" applyBorder="1" applyAlignment="1">
      <alignment horizontal="center" vertical="center" wrapText="1"/>
    </xf>
    <xf numFmtId="0" fontId="105" fillId="0" borderId="12" xfId="0" applyFont="1" applyBorder="1" applyAlignment="1">
      <alignment/>
    </xf>
    <xf numFmtId="1" fontId="105" fillId="0" borderId="12" xfId="0" applyNumberFormat="1" applyFont="1" applyBorder="1" applyAlignment="1">
      <alignment/>
    </xf>
    <xf numFmtId="0" fontId="108" fillId="0" borderId="12" xfId="62" applyFont="1" applyBorder="1" applyAlignment="1">
      <alignment horizontal="center"/>
      <protection/>
    </xf>
    <xf numFmtId="2" fontId="108" fillId="0" borderId="12" xfId="62" applyNumberFormat="1" applyFont="1" applyBorder="1" applyAlignment="1">
      <alignment horizontal="center"/>
      <protection/>
    </xf>
    <xf numFmtId="0" fontId="31" fillId="0" borderId="12" xfId="62" applyFont="1" applyBorder="1" applyAlignment="1">
      <alignment horizontal="center"/>
      <protection/>
    </xf>
    <xf numFmtId="0" fontId="101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71" applyNumberFormat="1" applyFont="1" applyFill="1" applyBorder="1" applyAlignment="1">
      <alignment horizontal="center" vertical="center"/>
    </xf>
    <xf numFmtId="9" fontId="6" fillId="0" borderId="10" xfId="7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9" fontId="6" fillId="0" borderId="57" xfId="7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9" fontId="6" fillId="0" borderId="0" xfId="7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9" fontId="4" fillId="0" borderId="10" xfId="71" applyFont="1" applyFill="1" applyBorder="1" applyAlignment="1">
      <alignment horizontal="center"/>
    </xf>
    <xf numFmtId="9" fontId="4" fillId="0" borderId="13" xfId="71" applyNumberFormat="1" applyFont="1" applyFill="1" applyBorder="1" applyAlignment="1">
      <alignment horizontal="center"/>
    </xf>
    <xf numFmtId="9" fontId="4" fillId="0" borderId="13" xfId="71" applyFont="1" applyFill="1" applyBorder="1" applyAlignment="1">
      <alignment horizontal="center" vertical="center"/>
    </xf>
    <xf numFmtId="9" fontId="4" fillId="35" borderId="0" xfId="7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9" fontId="4" fillId="0" borderId="0" xfId="71" applyFont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31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9" fontId="6" fillId="0" borderId="45" xfId="7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center" wrapText="1"/>
    </xf>
    <xf numFmtId="9" fontId="4" fillId="0" borderId="42" xfId="71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/>
    </xf>
    <xf numFmtId="9" fontId="6" fillId="0" borderId="17" xfId="7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" fontId="6" fillId="0" borderId="17" xfId="71" applyNumberFormat="1" applyFont="1" applyFill="1" applyBorder="1" applyAlignment="1">
      <alignment horizontal="center"/>
    </xf>
    <xf numFmtId="1" fontId="4" fillId="0" borderId="42" xfId="71" applyNumberFormat="1" applyFont="1" applyFill="1" applyBorder="1" applyAlignment="1">
      <alignment horizontal="center"/>
    </xf>
    <xf numFmtId="9" fontId="4" fillId="0" borderId="52" xfId="7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91" fillId="0" borderId="47" xfId="61" applyFont="1" applyFill="1" applyBorder="1">
      <alignment/>
      <protection/>
    </xf>
    <xf numFmtId="1" fontId="6" fillId="0" borderId="45" xfId="71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6" fillId="0" borderId="45" xfId="71" applyNumberFormat="1" applyFont="1" applyFill="1" applyBorder="1" applyAlignment="1">
      <alignment horizontal="center" wrapText="1"/>
    </xf>
    <xf numFmtId="9" fontId="6" fillId="0" borderId="46" xfId="71" applyFont="1" applyFill="1" applyBorder="1" applyAlignment="1">
      <alignment horizontal="center" wrapText="1"/>
    </xf>
    <xf numFmtId="1" fontId="4" fillId="0" borderId="42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/>
    </xf>
    <xf numFmtId="1" fontId="6" fillId="0" borderId="58" xfId="71" applyNumberFormat="1" applyFont="1" applyFill="1" applyBorder="1" applyAlignment="1">
      <alignment horizontal="right"/>
    </xf>
    <xf numFmtId="9" fontId="6" fillId="0" borderId="46" xfId="71" applyFont="1" applyFill="1" applyBorder="1" applyAlignment="1">
      <alignment horizontal="right"/>
    </xf>
    <xf numFmtId="0" fontId="31" fillId="0" borderId="17" xfId="62" applyFont="1" applyFill="1" applyBorder="1" applyAlignment="1">
      <alignment horizontal="right"/>
      <protection/>
    </xf>
    <xf numFmtId="1" fontId="31" fillId="0" borderId="49" xfId="62" applyNumberFormat="1" applyFont="1" applyFill="1" applyBorder="1" applyAlignment="1">
      <alignment horizontal="right"/>
      <protection/>
    </xf>
    <xf numFmtId="1" fontId="31" fillId="0" borderId="51" xfId="62" applyNumberFormat="1" applyFont="1" applyFill="1" applyBorder="1" applyAlignment="1">
      <alignment horizontal="right"/>
      <protection/>
    </xf>
    <xf numFmtId="9" fontId="4" fillId="0" borderId="52" xfId="7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/>
    </xf>
    <xf numFmtId="9" fontId="6" fillId="36" borderId="46" xfId="71" applyFont="1" applyFill="1" applyBorder="1" applyAlignment="1">
      <alignment vertical="center"/>
    </xf>
    <xf numFmtId="9" fontId="6" fillId="36" borderId="39" xfId="71" applyFont="1" applyFill="1" applyBorder="1" applyAlignment="1">
      <alignment vertic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left" vertical="top" wrapText="1"/>
    </xf>
    <xf numFmtId="9" fontId="4" fillId="36" borderId="52" xfId="71" applyFont="1" applyFill="1" applyBorder="1" applyAlignment="1">
      <alignment vertical="center"/>
    </xf>
    <xf numFmtId="9" fontId="4" fillId="36" borderId="59" xfId="71" applyFont="1" applyFill="1" applyBorder="1" applyAlignment="1">
      <alignment/>
    </xf>
    <xf numFmtId="0" fontId="6" fillId="36" borderId="42" xfId="0" applyFont="1" applyFill="1" applyBorder="1" applyAlignment="1">
      <alignment/>
    </xf>
    <xf numFmtId="9" fontId="4" fillId="36" borderId="52" xfId="71" applyFont="1" applyFill="1" applyBorder="1" applyAlignment="1">
      <alignment/>
    </xf>
    <xf numFmtId="0" fontId="4" fillId="36" borderId="41" xfId="0" applyFont="1" applyFill="1" applyBorder="1" applyAlignment="1">
      <alignment horizontal="center" vertical="top" wrapText="1"/>
    </xf>
    <xf numFmtId="0" fontId="4" fillId="36" borderId="42" xfId="0" applyFont="1" applyFill="1" applyBorder="1" applyAlignment="1">
      <alignment horizontal="center" vertical="top" wrapText="1"/>
    </xf>
    <xf numFmtId="2" fontId="4" fillId="36" borderId="42" xfId="0" applyNumberFormat="1" applyFont="1" applyFill="1" applyBorder="1" applyAlignment="1">
      <alignment horizontal="right" wrapText="1"/>
    </xf>
    <xf numFmtId="2" fontId="6" fillId="36" borderId="54" xfId="0" applyNumberFormat="1" applyFont="1" applyFill="1" applyBorder="1" applyAlignment="1">
      <alignment wrapText="1"/>
    </xf>
    <xf numFmtId="9" fontId="6" fillId="36" borderId="60" xfId="71" applyFont="1" applyFill="1" applyBorder="1" applyAlignment="1">
      <alignment/>
    </xf>
    <xf numFmtId="9" fontId="6" fillId="36" borderId="40" xfId="71" applyFont="1" applyFill="1" applyBorder="1" applyAlignment="1">
      <alignment/>
    </xf>
    <xf numFmtId="9" fontId="4" fillId="36" borderId="60" xfId="71" applyFont="1" applyFill="1" applyBorder="1" applyAlignment="1">
      <alignment/>
    </xf>
    <xf numFmtId="2" fontId="4" fillId="36" borderId="61" xfId="0" applyNumberFormat="1" applyFont="1" applyFill="1" applyBorder="1" applyAlignment="1">
      <alignment horizontal="center" vertical="center" wrapText="1"/>
    </xf>
    <xf numFmtId="1" fontId="6" fillId="36" borderId="45" xfId="0" applyNumberFormat="1" applyFont="1" applyFill="1" applyBorder="1" applyAlignment="1">
      <alignment/>
    </xf>
    <xf numFmtId="9" fontId="4" fillId="36" borderId="42" xfId="71" applyFont="1" applyFill="1" applyBorder="1" applyAlignment="1">
      <alignment horizontal="center" vertical="top" wrapText="1"/>
    </xf>
    <xf numFmtId="0" fontId="4" fillId="36" borderId="52" xfId="0" applyFont="1" applyFill="1" applyBorder="1" applyAlignment="1">
      <alignment horizontal="center" vertical="top" wrapText="1"/>
    </xf>
    <xf numFmtId="1" fontId="6" fillId="36" borderId="17" xfId="0" applyNumberFormat="1" applyFont="1" applyFill="1" applyBorder="1" applyAlignment="1">
      <alignment/>
    </xf>
    <xf numFmtId="0" fontId="6" fillId="36" borderId="44" xfId="0" applyFont="1" applyFill="1" applyBorder="1" applyAlignment="1">
      <alignment horizontal="center" vertical="top" wrapText="1"/>
    </xf>
    <xf numFmtId="9" fontId="16" fillId="36" borderId="46" xfId="71" applyFont="1" applyFill="1" applyBorder="1" applyAlignment="1">
      <alignment/>
    </xf>
    <xf numFmtId="0" fontId="6" fillId="36" borderId="30" xfId="0" applyFont="1" applyFill="1" applyBorder="1" applyAlignment="1">
      <alignment horizontal="center" vertical="top" wrapText="1"/>
    </xf>
    <xf numFmtId="9" fontId="16" fillId="36" borderId="39" xfId="71" applyFont="1" applyFill="1" applyBorder="1" applyAlignment="1">
      <alignment/>
    </xf>
    <xf numFmtId="1" fontId="6" fillId="36" borderId="44" xfId="0" applyNumberFormat="1" applyFont="1" applyFill="1" applyBorder="1" applyAlignment="1">
      <alignment horizontal="center" wrapText="1"/>
    </xf>
    <xf numFmtId="2" fontId="91" fillId="0" borderId="45" xfId="71" applyNumberFormat="1" applyFont="1" applyFill="1" applyBorder="1" applyAlignment="1">
      <alignment horizontal="right" vertical="center" wrapText="1"/>
    </xf>
    <xf numFmtId="9" fontId="6" fillId="36" borderId="46" xfId="71" applyFont="1" applyFill="1" applyBorder="1" applyAlignment="1">
      <alignment wrapText="1"/>
    </xf>
    <xf numFmtId="2" fontId="101" fillId="0" borderId="42" xfId="71" applyNumberFormat="1" applyFont="1" applyFill="1" applyBorder="1" applyAlignment="1">
      <alignment horizontal="center" vertical="center" wrapText="1"/>
    </xf>
    <xf numFmtId="1" fontId="6" fillId="36" borderId="30" xfId="0" applyNumberFormat="1" applyFont="1" applyFill="1" applyBorder="1" applyAlignment="1">
      <alignment horizontal="center" wrapText="1"/>
    </xf>
    <xf numFmtId="2" fontId="91" fillId="0" borderId="17" xfId="71" applyNumberFormat="1" applyFont="1" applyFill="1" applyBorder="1" applyAlignment="1">
      <alignment horizontal="right" vertical="center" wrapText="1"/>
    </xf>
    <xf numFmtId="9" fontId="6" fillId="36" borderId="39" xfId="71" applyFont="1" applyFill="1" applyBorder="1" applyAlignment="1">
      <alignment wrapText="1"/>
    </xf>
    <xf numFmtId="2" fontId="101" fillId="0" borderId="42" xfId="71" applyNumberFormat="1" applyFont="1" applyFill="1" applyBorder="1" applyAlignment="1">
      <alignment horizontal="right" vertical="center" wrapText="1"/>
    </xf>
    <xf numFmtId="2" fontId="4" fillId="36" borderId="42" xfId="0" applyNumberFormat="1" applyFont="1" applyFill="1" applyBorder="1" applyAlignment="1">
      <alignment wrapText="1"/>
    </xf>
    <xf numFmtId="9" fontId="4" fillId="36" borderId="52" xfId="71" applyFont="1" applyFill="1" applyBorder="1" applyAlignment="1">
      <alignment wrapText="1"/>
    </xf>
    <xf numFmtId="9" fontId="6" fillId="36" borderId="46" xfId="71" applyFont="1" applyFill="1" applyBorder="1" applyAlignment="1">
      <alignment/>
    </xf>
    <xf numFmtId="2" fontId="17" fillId="36" borderId="42" xfId="68" applyNumberFormat="1" applyFont="1" applyFill="1" applyBorder="1" applyAlignment="1">
      <alignment horizontal="right"/>
      <protection/>
    </xf>
    <xf numFmtId="0" fontId="4" fillId="0" borderId="41" xfId="0" applyFont="1" applyFill="1" applyBorder="1" applyAlignment="1">
      <alignment horizontal="center" vertical="center" wrapText="1"/>
    </xf>
    <xf numFmtId="9" fontId="4" fillId="0" borderId="42" xfId="7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2" fontId="101" fillId="0" borderId="42" xfId="0" applyNumberFormat="1" applyFont="1" applyFill="1" applyBorder="1" applyAlignment="1">
      <alignment horizontal="center" wrapText="1"/>
    </xf>
    <xf numFmtId="2" fontId="91" fillId="0" borderId="15" xfId="71" applyNumberFormat="1" applyFont="1" applyFill="1" applyBorder="1" applyAlignment="1">
      <alignment horizontal="right" vertical="center" wrapText="1"/>
    </xf>
    <xf numFmtId="2" fontId="101" fillId="0" borderId="10" xfId="71" applyNumberFormat="1" applyFont="1" applyFill="1" applyBorder="1" applyAlignment="1">
      <alignment horizontal="left" vertical="center" wrapText="1"/>
    </xf>
    <xf numFmtId="2" fontId="91" fillId="0" borderId="10" xfId="71" applyNumberFormat="1" applyFont="1" applyFill="1" applyBorder="1" applyAlignment="1">
      <alignment horizontal="right" vertical="center" wrapText="1"/>
    </xf>
    <xf numFmtId="2" fontId="91" fillId="0" borderId="13" xfId="71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9" fontId="4" fillId="0" borderId="45" xfId="7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/>
    </xf>
    <xf numFmtId="0" fontId="4" fillId="0" borderId="4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 vertical="center" wrapText="1"/>
    </xf>
    <xf numFmtId="2" fontId="109" fillId="0" borderId="12" xfId="0" applyNumberFormat="1" applyFont="1" applyFill="1" applyBorder="1" applyAlignment="1">
      <alignment horizontal="center" vertical="top" wrapText="1"/>
    </xf>
    <xf numFmtId="2" fontId="10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36" borderId="0" xfId="0" applyFont="1" applyFill="1" applyBorder="1" applyAlignment="1">
      <alignment horizontal="right"/>
    </xf>
    <xf numFmtId="0" fontId="20" fillId="37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9" fontId="6" fillId="0" borderId="64" xfId="7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9" fontId="4" fillId="0" borderId="0" xfId="71" applyFont="1" applyFill="1" applyBorder="1" applyAlignment="1">
      <alignment horizontal="center" wrapText="1"/>
    </xf>
    <xf numFmtId="0" fontId="91" fillId="0" borderId="0" xfId="61" applyFont="1" applyFill="1" applyBorder="1" applyAlignment="1">
      <alignment horizontal="center" vertical="center"/>
      <protection/>
    </xf>
    <xf numFmtId="2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/>
    </xf>
    <xf numFmtId="9" fontId="4" fillId="0" borderId="0" xfId="71" applyNumberFormat="1" applyFont="1" applyFill="1" applyBorder="1" applyAlignment="1">
      <alignment horizontal="center"/>
    </xf>
    <xf numFmtId="0" fontId="31" fillId="0" borderId="45" xfId="62" applyFont="1" applyFill="1" applyBorder="1" applyAlignment="1">
      <alignment horizontal="right"/>
      <protection/>
    </xf>
    <xf numFmtId="1" fontId="31" fillId="0" borderId="12" xfId="62" applyNumberFormat="1" applyFont="1" applyFill="1" applyBorder="1" applyAlignment="1">
      <alignment horizontal="center"/>
      <protection/>
    </xf>
    <xf numFmtId="1" fontId="31" fillId="0" borderId="45" xfId="62" applyNumberFormat="1" applyFont="1" applyFill="1" applyBorder="1" applyAlignment="1">
      <alignment horizontal="center" vertical="center"/>
      <protection/>
    </xf>
    <xf numFmtId="9" fontId="6" fillId="0" borderId="65" xfId="71" applyFont="1" applyFill="1" applyBorder="1" applyAlignment="1">
      <alignment horizontal="center"/>
    </xf>
    <xf numFmtId="9" fontId="6" fillId="0" borderId="66" xfId="71" applyFont="1" applyFill="1" applyBorder="1" applyAlignment="1">
      <alignment horizontal="center"/>
    </xf>
    <xf numFmtId="9" fontId="4" fillId="0" borderId="67" xfId="71" applyFont="1" applyFill="1" applyBorder="1" applyAlignment="1">
      <alignment horizontal="center"/>
    </xf>
    <xf numFmtId="9" fontId="4" fillId="0" borderId="13" xfId="71" applyFont="1" applyFill="1" applyBorder="1" applyAlignment="1">
      <alignment horizontal="center"/>
    </xf>
    <xf numFmtId="2" fontId="6" fillId="36" borderId="12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9" fontId="91" fillId="36" borderId="12" xfId="71" applyFont="1" applyFill="1" applyBorder="1" applyAlignment="1">
      <alignment horizontal="center" vertical="top"/>
    </xf>
    <xf numFmtId="1" fontId="6" fillId="36" borderId="15" xfId="71" applyNumberFormat="1" applyFont="1" applyFill="1" applyBorder="1" applyAlignment="1">
      <alignment horizontal="center" vertical="center"/>
    </xf>
    <xf numFmtId="9" fontId="101" fillId="36" borderId="10" xfId="71" applyFont="1" applyFill="1" applyBorder="1" applyAlignment="1">
      <alignment horizontal="center" vertical="top"/>
    </xf>
    <xf numFmtId="1" fontId="6" fillId="36" borderId="13" xfId="71" applyNumberFormat="1" applyFont="1" applyFill="1" applyBorder="1" applyAlignment="1">
      <alignment horizontal="center" vertical="center"/>
    </xf>
    <xf numFmtId="2" fontId="4" fillId="0" borderId="6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91" fillId="0" borderId="0" xfId="61" applyFont="1" applyFill="1" applyBorder="1">
      <alignment/>
      <protection/>
    </xf>
    <xf numFmtId="1" fontId="31" fillId="0" borderId="0" xfId="62" applyNumberFormat="1" applyFont="1" applyFill="1" applyBorder="1" applyAlignment="1">
      <alignment horizontal="right" vertical="center" wrapText="1"/>
      <protection/>
    </xf>
    <xf numFmtId="1" fontId="31" fillId="0" borderId="0" xfId="62" applyNumberFormat="1" applyFont="1" applyFill="1" applyBorder="1" applyAlignment="1">
      <alignment horizontal="right" vertical="center"/>
      <protection/>
    </xf>
    <xf numFmtId="1" fontId="6" fillId="0" borderId="0" xfId="71" applyNumberFormat="1" applyFont="1" applyFill="1" applyBorder="1" applyAlignment="1">
      <alignment horizontal="right"/>
    </xf>
    <xf numFmtId="9" fontId="6" fillId="0" borderId="0" xfId="71" applyFont="1" applyFill="1" applyBorder="1" applyAlignment="1">
      <alignment horizontal="right"/>
    </xf>
    <xf numFmtId="2" fontId="105" fillId="34" borderId="12" xfId="68" applyNumberFormat="1" applyFont="1" applyFill="1" applyBorder="1" applyAlignment="1">
      <alignment horizontal="right"/>
      <protection/>
    </xf>
    <xf numFmtId="2" fontId="108" fillId="36" borderId="12" xfId="0" applyNumberFormat="1" applyFont="1" applyFill="1" applyBorder="1" applyAlignment="1">
      <alignment horizontal="center" vertical="center"/>
    </xf>
    <xf numFmtId="2" fontId="31" fillId="36" borderId="12" xfId="0" applyNumberFormat="1" applyFont="1" applyFill="1" applyBorder="1" applyAlignment="1">
      <alignment horizontal="center" vertical="center"/>
    </xf>
    <xf numFmtId="2" fontId="108" fillId="36" borderId="12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 quotePrefix="1">
      <alignment horizontal="center"/>
    </xf>
    <xf numFmtId="2" fontId="4" fillId="0" borderId="42" xfId="68" applyNumberFormat="1" applyFont="1" applyFill="1" applyBorder="1" applyAlignment="1">
      <alignment horizontal="right"/>
      <protection/>
    </xf>
    <xf numFmtId="2" fontId="4" fillId="0" borderId="42" xfId="0" applyNumberFormat="1" applyFont="1" applyFill="1" applyBorder="1" applyAlignment="1">
      <alignment/>
    </xf>
    <xf numFmtId="9" fontId="4" fillId="0" borderId="52" xfId="0" applyNumberFormat="1" applyFont="1" applyFill="1" applyBorder="1" applyAlignment="1">
      <alignment/>
    </xf>
    <xf numFmtId="2" fontId="4" fillId="0" borderId="64" xfId="0" applyNumberFormat="1" applyFont="1" applyFill="1" applyBorder="1" applyAlignment="1">
      <alignment horizontal="center" vertical="center"/>
    </xf>
    <xf numFmtId="9" fontId="4" fillId="0" borderId="68" xfId="7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3" fillId="0" borderId="11" xfId="71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101" fillId="0" borderId="31" xfId="0" applyNumberFormat="1" applyFont="1" applyFill="1" applyBorder="1" applyAlignment="1">
      <alignment horizontal="center" vertical="center"/>
    </xf>
    <xf numFmtId="2" fontId="101" fillId="0" borderId="11" xfId="0" applyNumberFormat="1" applyFont="1" applyFill="1" applyBorder="1" applyAlignment="1">
      <alignment horizontal="center" vertical="center"/>
    </xf>
    <xf numFmtId="2" fontId="101" fillId="0" borderId="18" xfId="0" applyNumberFormat="1" applyFont="1" applyFill="1" applyBorder="1" applyAlignment="1">
      <alignment horizontal="center"/>
    </xf>
    <xf numFmtId="1" fontId="101" fillId="0" borderId="12" xfId="0" applyNumberFormat="1" applyFont="1" applyFill="1" applyBorder="1" applyAlignment="1">
      <alignment/>
    </xf>
    <xf numFmtId="1" fontId="31" fillId="0" borderId="12" xfId="62" applyNumberFormat="1" applyFont="1" applyFill="1" applyBorder="1" applyAlignment="1">
      <alignment horizontal="center" vertical="center"/>
      <protection/>
    </xf>
    <xf numFmtId="1" fontId="31" fillId="0" borderId="29" xfId="62" applyNumberFormat="1" applyFont="1" applyFill="1" applyBorder="1" applyAlignment="1">
      <alignment horizontal="center" vertical="center"/>
      <protection/>
    </xf>
    <xf numFmtId="2" fontId="13" fillId="36" borderId="13" xfId="0" applyNumberFormat="1" applyFont="1" applyFill="1" applyBorder="1" applyAlignment="1">
      <alignment horizontal="center"/>
    </xf>
    <xf numFmtId="0" fontId="6" fillId="36" borderId="40" xfId="0" applyFont="1" applyFill="1" applyBorder="1" applyAlignment="1">
      <alignment horizontal="left" vertical="center"/>
    </xf>
    <xf numFmtId="2" fontId="31" fillId="36" borderId="15" xfId="61" applyNumberFormat="1" applyFont="1" applyFill="1" applyBorder="1" applyAlignment="1">
      <alignment horizontal="right" vertical="top" wrapText="1"/>
      <protection/>
    </xf>
    <xf numFmtId="0" fontId="4" fillId="36" borderId="47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2" fontId="97" fillId="36" borderId="0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/>
    </xf>
    <xf numFmtId="2" fontId="13" fillId="36" borderId="12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/>
    </xf>
    <xf numFmtId="2" fontId="91" fillId="36" borderId="10" xfId="71" applyNumberFormat="1" applyFont="1" applyFill="1" applyBorder="1" applyAlignment="1">
      <alignment horizontal="right" vertical="center" wrapText="1"/>
    </xf>
    <xf numFmtId="2" fontId="13" fillId="36" borderId="13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71" applyNumberFormat="1" applyFont="1" applyFill="1" applyBorder="1" applyAlignment="1">
      <alignment horizontal="center" vertical="center"/>
    </xf>
    <xf numFmtId="9" fontId="4" fillId="36" borderId="10" xfId="71" applyFont="1" applyFill="1" applyBorder="1" applyAlignment="1">
      <alignment horizontal="center" vertical="center"/>
    </xf>
    <xf numFmtId="2" fontId="4" fillId="36" borderId="57" xfId="0" applyNumberFormat="1" applyFont="1" applyFill="1" applyBorder="1" applyAlignment="1">
      <alignment horizontal="center" vertical="center"/>
    </xf>
    <xf numFmtId="0" fontId="108" fillId="36" borderId="12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1" fontId="108" fillId="36" borderId="12" xfId="0" applyNumberFormat="1" applyFont="1" applyFill="1" applyBorder="1" applyAlignment="1">
      <alignment horizontal="center" vertical="center" wrapText="1"/>
    </xf>
    <xf numFmtId="1" fontId="31" fillId="0" borderId="45" xfId="62" applyNumberFormat="1" applyFont="1" applyFill="1" applyBorder="1" applyAlignment="1">
      <alignment horizontal="center"/>
      <protection/>
    </xf>
    <xf numFmtId="0" fontId="31" fillId="0" borderId="12" xfId="62" applyFont="1" applyFill="1" applyBorder="1" applyAlignment="1">
      <alignment horizontal="center"/>
      <protection/>
    </xf>
    <xf numFmtId="0" fontId="31" fillId="0" borderId="17" xfId="62" applyFont="1" applyFill="1" applyBorder="1" applyAlignment="1">
      <alignment horizontal="center"/>
      <protection/>
    </xf>
    <xf numFmtId="1" fontId="31" fillId="0" borderId="29" xfId="0" applyNumberFormat="1" applyFont="1" applyBorder="1" applyAlignment="1">
      <alignment horizontal="center"/>
    </xf>
    <xf numFmtId="2" fontId="6" fillId="35" borderId="12" xfId="61" applyNumberFormat="1" applyFont="1" applyFill="1" applyBorder="1" applyAlignment="1">
      <alignment/>
      <protection/>
    </xf>
    <xf numFmtId="2" fontId="6" fillId="35" borderId="12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31" fillId="36" borderId="12" xfId="0" applyNumberFormat="1" applyFont="1" applyFill="1" applyBorder="1" applyAlignment="1">
      <alignment horizontal="center" vertical="top"/>
    </xf>
    <xf numFmtId="0" fontId="36" fillId="0" borderId="12" xfId="0" applyFont="1" applyBorder="1" applyAlignment="1">
      <alignment/>
    </xf>
    <xf numFmtId="2" fontId="31" fillId="0" borderId="12" xfId="0" applyNumberFormat="1" applyFont="1" applyBorder="1" applyAlignment="1">
      <alignment horizontal="center"/>
    </xf>
    <xf numFmtId="2" fontId="31" fillId="36" borderId="12" xfId="0" applyNumberFormat="1" applyFont="1" applyFill="1" applyBorder="1" applyAlignment="1">
      <alignment horizontal="center" vertical="center" wrapText="1"/>
    </xf>
    <xf numFmtId="2" fontId="31" fillId="36" borderId="12" xfId="0" applyNumberFormat="1" applyFont="1" applyFill="1" applyBorder="1" applyAlignment="1">
      <alignment horizontal="center"/>
    </xf>
    <xf numFmtId="9" fontId="4" fillId="36" borderId="13" xfId="71" applyFont="1" applyFill="1" applyBorder="1" applyAlignment="1">
      <alignment horizontal="center"/>
    </xf>
    <xf numFmtId="2" fontId="4" fillId="36" borderId="18" xfId="0" applyNumberFormat="1" applyFont="1" applyFill="1" applyBorder="1" applyAlignment="1">
      <alignment horizontal="center"/>
    </xf>
    <xf numFmtId="0" fontId="34" fillId="35" borderId="12" xfId="0" applyFont="1" applyFill="1" applyBorder="1" applyAlignment="1">
      <alignment horizontal="right" vertical="center" wrapText="1"/>
    </xf>
    <xf numFmtId="0" fontId="28" fillId="0" borderId="45" xfId="64" applyFont="1" applyBorder="1" applyAlignment="1">
      <alignment horizontal="left"/>
      <protection/>
    </xf>
    <xf numFmtId="1" fontId="31" fillId="0" borderId="51" xfId="62" applyNumberFormat="1" applyFont="1" applyBorder="1" applyAlignment="1">
      <alignment horizontal="right" vertical="center"/>
      <protection/>
    </xf>
    <xf numFmtId="1" fontId="90" fillId="0" borderId="45" xfId="0" applyNumberFormat="1" applyFont="1" applyBorder="1" applyAlignment="1">
      <alignment/>
    </xf>
    <xf numFmtId="2" fontId="91" fillId="0" borderId="45" xfId="61" applyNumberFormat="1" applyFont="1" applyBorder="1">
      <alignment/>
      <protection/>
    </xf>
    <xf numFmtId="0" fontId="4" fillId="33" borderId="42" xfId="0" applyFont="1" applyFill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1" fontId="31" fillId="0" borderId="51" xfId="62" applyNumberFormat="1" applyFont="1" applyBorder="1" applyAlignment="1">
      <alignment horizontal="center" vertical="center"/>
      <protection/>
    </xf>
    <xf numFmtId="1" fontId="31" fillId="0" borderId="29" xfId="62" applyNumberFormat="1" applyFont="1" applyBorder="1" applyAlignment="1">
      <alignment horizontal="center" vertical="center"/>
      <protection/>
    </xf>
    <xf numFmtId="0" fontId="31" fillId="0" borderId="29" xfId="62" applyFont="1" applyBorder="1" applyAlignment="1">
      <alignment horizontal="center" vertical="center"/>
      <protection/>
    </xf>
    <xf numFmtId="1" fontId="90" fillId="0" borderId="12" xfId="0" applyNumberFormat="1" applyFont="1" applyBorder="1" applyAlignment="1">
      <alignment horizontal="center"/>
    </xf>
    <xf numFmtId="1" fontId="31" fillId="0" borderId="51" xfId="62" applyNumberFormat="1" applyFont="1" applyBorder="1" applyAlignment="1">
      <alignment horizontal="center"/>
      <protection/>
    </xf>
    <xf numFmtId="1" fontId="31" fillId="0" borderId="29" xfId="62" applyNumberFormat="1" applyFont="1" applyBorder="1" applyAlignment="1">
      <alignment horizontal="center"/>
      <protection/>
    </xf>
    <xf numFmtId="0" fontId="31" fillId="0" borderId="29" xfId="62" applyFont="1" applyBorder="1" applyAlignment="1">
      <alignment horizontal="center"/>
      <protection/>
    </xf>
    <xf numFmtId="2" fontId="91" fillId="35" borderId="12" xfId="71" applyNumberFormat="1" applyFont="1" applyFill="1" applyBorder="1" applyAlignment="1">
      <alignment horizontal="right" vertical="center" wrapText="1"/>
    </xf>
    <xf numFmtId="2" fontId="31" fillId="0" borderId="12" xfId="0" applyNumberFormat="1" applyFont="1" applyBorder="1" applyAlignment="1">
      <alignment horizontal="center" vertical="top" wrapText="1"/>
    </xf>
    <xf numFmtId="2" fontId="6" fillId="35" borderId="12" xfId="0" applyNumberFormat="1" applyFont="1" applyFill="1" applyBorder="1" applyAlignment="1">
      <alignment horizontal="center"/>
    </xf>
    <xf numFmtId="2" fontId="101" fillId="0" borderId="10" xfId="0" applyNumberFormat="1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right"/>
    </xf>
    <xf numFmtId="0" fontId="6" fillId="35" borderId="45" xfId="0" applyFont="1" applyFill="1" applyBorder="1" applyAlignment="1">
      <alignment horizontal="center" vertical="center"/>
    </xf>
    <xf numFmtId="2" fontId="6" fillId="35" borderId="45" xfId="0" applyNumberFormat="1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 quotePrefix="1">
      <alignment horizontal="right"/>
    </xf>
    <xf numFmtId="0" fontId="6" fillId="35" borderId="12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right"/>
    </xf>
    <xf numFmtId="0" fontId="6" fillId="35" borderId="17" xfId="0" applyFont="1" applyFill="1" applyBorder="1" applyAlignment="1" quotePrefix="1">
      <alignment horizontal="center" vertical="center"/>
    </xf>
    <xf numFmtId="0" fontId="6" fillId="35" borderId="12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/>
    </xf>
    <xf numFmtId="0" fontId="91" fillId="35" borderId="54" xfId="61" applyFont="1" applyFill="1" applyBorder="1" applyAlignment="1">
      <alignment horizontal="center"/>
      <protection/>
    </xf>
    <xf numFmtId="0" fontId="91" fillId="35" borderId="54" xfId="61" applyFont="1" applyFill="1" applyBorder="1" applyAlignment="1">
      <alignment horizontal="center" vertical="center"/>
      <protection/>
    </xf>
    <xf numFmtId="0" fontId="91" fillId="35" borderId="45" xfId="61" applyFont="1" applyFill="1" applyBorder="1" applyAlignment="1">
      <alignment horizontal="center"/>
      <protection/>
    </xf>
    <xf numFmtId="0" fontId="91" fillId="35" borderId="45" xfId="61" applyFont="1" applyFill="1" applyBorder="1" applyAlignment="1">
      <alignment horizontal="center" vertical="center"/>
      <protection/>
    </xf>
    <xf numFmtId="0" fontId="16" fillId="35" borderId="12" xfId="0" applyFont="1" applyFill="1" applyBorder="1" applyAlignment="1">
      <alignment horizontal="center" vertical="center"/>
    </xf>
    <xf numFmtId="0" fontId="91" fillId="35" borderId="12" xfId="61" applyFont="1" applyFill="1" applyBorder="1" applyAlignment="1">
      <alignment horizontal="center"/>
      <protection/>
    </xf>
    <xf numFmtId="2" fontId="91" fillId="35" borderId="12" xfId="61" applyNumberFormat="1" applyFont="1" applyFill="1" applyBorder="1" applyAlignment="1">
      <alignment horizontal="center" vertical="center"/>
      <protection/>
    </xf>
    <xf numFmtId="0" fontId="91" fillId="35" borderId="12" xfId="61" applyFont="1" applyFill="1" applyBorder="1" applyAlignment="1">
      <alignment horizontal="center" vertical="center"/>
      <protection/>
    </xf>
    <xf numFmtId="0" fontId="6" fillId="35" borderId="12" xfId="0" applyFont="1" applyFill="1" applyBorder="1" applyAlignment="1">
      <alignment/>
    </xf>
    <xf numFmtId="0" fontId="6" fillId="35" borderId="17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 vertical="center"/>
    </xf>
    <xf numFmtId="0" fontId="6" fillId="35" borderId="12" xfId="61" applyFont="1" applyFill="1" applyBorder="1" applyAlignment="1">
      <alignment horizontal="center"/>
      <protection/>
    </xf>
    <xf numFmtId="0" fontId="6" fillId="35" borderId="12" xfId="61" applyFont="1" applyFill="1" applyBorder="1" applyAlignment="1">
      <alignment horizontal="center" vertical="center"/>
      <protection/>
    </xf>
    <xf numFmtId="2" fontId="6" fillId="35" borderId="12" xfId="61" applyNumberFormat="1" applyFont="1" applyFill="1" applyBorder="1" applyAlignment="1">
      <alignment horizontal="center" vertical="center"/>
      <protection/>
    </xf>
    <xf numFmtId="0" fontId="6" fillId="35" borderId="17" xfId="61" applyFont="1" applyFill="1" applyBorder="1" applyAlignment="1">
      <alignment horizontal="center"/>
      <protection/>
    </xf>
    <xf numFmtId="0" fontId="6" fillId="35" borderId="17" xfId="61" applyFont="1" applyFill="1" applyBorder="1" applyAlignment="1">
      <alignment horizontal="center" vertical="center"/>
      <protection/>
    </xf>
    <xf numFmtId="0" fontId="4" fillId="35" borderId="41" xfId="0" applyFont="1" applyFill="1" applyBorder="1" applyAlignment="1">
      <alignment horizontal="right"/>
    </xf>
    <xf numFmtId="0" fontId="6" fillId="35" borderId="42" xfId="0" applyFont="1" applyFill="1" applyBorder="1" applyAlignment="1">
      <alignment horizontal="center"/>
    </xf>
    <xf numFmtId="0" fontId="17" fillId="35" borderId="42" xfId="0" applyFont="1" applyFill="1" applyBorder="1" applyAlignment="1">
      <alignment horizontal="center"/>
    </xf>
    <xf numFmtId="2" fontId="17" fillId="35" borderId="42" xfId="0" applyNumberFormat="1" applyFont="1" applyFill="1" applyBorder="1" applyAlignment="1">
      <alignment horizontal="center"/>
    </xf>
    <xf numFmtId="0" fontId="101" fillId="35" borderId="10" xfId="61" applyFont="1" applyFill="1" applyBorder="1" applyAlignment="1">
      <alignment horizontal="center"/>
      <protection/>
    </xf>
    <xf numFmtId="0" fontId="4" fillId="0" borderId="44" xfId="0" applyFont="1" applyFill="1" applyBorder="1" applyAlignment="1">
      <alignment horizontal="center" wrapText="1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/>
    </xf>
    <xf numFmtId="9" fontId="6" fillId="0" borderId="46" xfId="71" applyFont="1" applyFill="1" applyBorder="1" applyAlignment="1">
      <alignment horizontal="center" vertical="center"/>
    </xf>
    <xf numFmtId="9" fontId="4" fillId="0" borderId="52" xfId="71" applyFont="1" applyFill="1" applyBorder="1" applyAlignment="1">
      <alignment horizontal="center" vertical="center"/>
    </xf>
    <xf numFmtId="9" fontId="17" fillId="0" borderId="52" xfId="71" applyFont="1" applyFill="1" applyBorder="1" applyAlignment="1">
      <alignment horizontal="right"/>
    </xf>
    <xf numFmtId="0" fontId="4" fillId="36" borderId="43" xfId="0" applyFont="1" applyFill="1" applyBorder="1" applyAlignment="1">
      <alignment horizontal="center"/>
    </xf>
    <xf numFmtId="0" fontId="4" fillId="36" borderId="69" xfId="0" applyFont="1" applyFill="1" applyBorder="1" applyAlignment="1">
      <alignment horizontal="center"/>
    </xf>
    <xf numFmtId="0" fontId="4" fillId="36" borderId="7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13" fillId="36" borderId="57" xfId="0" applyFont="1" applyFill="1" applyBorder="1" applyAlignment="1">
      <alignment horizontal="center"/>
    </xf>
    <xf numFmtId="0" fontId="13" fillId="36" borderId="7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/>
    </xf>
    <xf numFmtId="9" fontId="6" fillId="0" borderId="12" xfId="71" applyFont="1" applyFill="1" applyBorder="1" applyAlignment="1">
      <alignment horizontal="center" vertical="center" wrapText="1"/>
    </xf>
    <xf numFmtId="9" fontId="6" fillId="0" borderId="10" xfId="71" applyFont="1" applyFill="1" applyBorder="1" applyAlignment="1">
      <alignment horizontal="center" vertical="center" wrapText="1"/>
    </xf>
    <xf numFmtId="9" fontId="4" fillId="36" borderId="0" xfId="71" applyFont="1" applyFill="1" applyBorder="1" applyAlignment="1">
      <alignment horizontal="right"/>
    </xf>
    <xf numFmtId="0" fontId="13" fillId="0" borderId="7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center" vertical="top" wrapText="1"/>
    </xf>
    <xf numFmtId="0" fontId="4" fillId="0" borderId="7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2" fontId="6" fillId="0" borderId="68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39" borderId="0" xfId="0" applyFont="1" applyFill="1" applyAlignment="1">
      <alignment horizontal="center"/>
    </xf>
    <xf numFmtId="0" fontId="5" fillId="0" borderId="7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20" fillId="37" borderId="0" xfId="0" applyFont="1" applyFill="1" applyAlignment="1">
      <alignment horizontal="center" vertical="center"/>
    </xf>
    <xf numFmtId="0" fontId="4" fillId="36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" fontId="4" fillId="0" borderId="57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1" fontId="6" fillId="0" borderId="19" xfId="61" applyNumberFormat="1" applyFont="1" applyFill="1" applyBorder="1" applyAlignment="1">
      <alignment horizontal="center" vertical="top"/>
      <protection/>
    </xf>
    <xf numFmtId="0" fontId="6" fillId="0" borderId="29" xfId="61" applyFont="1" applyFill="1" applyBorder="1" applyAlignment="1">
      <alignment horizontal="center" vertical="top"/>
      <protection/>
    </xf>
    <xf numFmtId="0" fontId="4" fillId="36" borderId="0" xfId="0" applyFont="1" applyFill="1" applyAlignment="1">
      <alignment horizontal="left"/>
    </xf>
    <xf numFmtId="0" fontId="4" fillId="36" borderId="43" xfId="0" applyFont="1" applyFill="1" applyBorder="1" applyAlignment="1">
      <alignment horizontal="left"/>
    </xf>
    <xf numFmtId="0" fontId="4" fillId="36" borderId="7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" fontId="4" fillId="36" borderId="0" xfId="0" applyNumberFormat="1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99" fillId="0" borderId="12" xfId="0" applyFont="1" applyBorder="1" applyAlignment="1">
      <alignment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 indent="4"/>
    </xf>
    <xf numFmtId="0" fontId="32" fillId="0" borderId="17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98" fillId="0" borderId="45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98" fillId="0" borderId="84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justify" vertical="center" wrapText="1"/>
    </xf>
    <xf numFmtId="0" fontId="27" fillId="0" borderId="27" xfId="0" applyFont="1" applyBorder="1" applyAlignment="1">
      <alignment horizontal="justify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02" fillId="0" borderId="43" xfId="0" applyFont="1" applyBorder="1" applyAlignment="1">
      <alignment horizontal="center"/>
    </xf>
    <xf numFmtId="0" fontId="102" fillId="0" borderId="69" xfId="0" applyFont="1" applyBorder="1" applyAlignment="1">
      <alignment horizontal="center"/>
    </xf>
    <xf numFmtId="0" fontId="102" fillId="0" borderId="70" xfId="0" applyFont="1" applyBorder="1" applyAlignment="1">
      <alignment horizontal="center"/>
    </xf>
    <xf numFmtId="0" fontId="24" fillId="0" borderId="8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/>
    </xf>
    <xf numFmtId="0" fontId="110" fillId="0" borderId="12" xfId="0" applyFont="1" applyBorder="1" applyAlignment="1">
      <alignment/>
    </xf>
    <xf numFmtId="0" fontId="111" fillId="0" borderId="12" xfId="62" applyFont="1" applyFill="1" applyBorder="1" applyAlignment="1">
      <alignment horizontal="center" vertical="center"/>
      <protection/>
    </xf>
    <xf numFmtId="1" fontId="111" fillId="0" borderId="29" xfId="62" applyNumberFormat="1" applyFont="1" applyFill="1" applyBorder="1" applyAlignment="1">
      <alignment horizontal="center" vertical="center"/>
      <protection/>
    </xf>
    <xf numFmtId="1" fontId="96" fillId="0" borderId="20" xfId="71" applyNumberFormat="1" applyFont="1" applyFill="1" applyBorder="1" applyAlignment="1">
      <alignment horizontal="right"/>
    </xf>
    <xf numFmtId="9" fontId="96" fillId="0" borderId="15" xfId="71" applyFont="1" applyFill="1" applyBorder="1" applyAlignment="1">
      <alignment horizontal="right"/>
    </xf>
    <xf numFmtId="2" fontId="96" fillId="0" borderId="0" xfId="71" applyNumberFormat="1" applyFont="1" applyFill="1" applyAlignment="1">
      <alignment/>
    </xf>
    <xf numFmtId="0" fontId="96" fillId="0" borderId="0" xfId="0" applyFont="1" applyAlignment="1">
      <alignment/>
    </xf>
    <xf numFmtId="1" fontId="111" fillId="0" borderId="0" xfId="62" applyNumberFormat="1" applyFont="1" applyBorder="1" applyAlignment="1">
      <alignment horizontal="center" vertical="center"/>
      <protection/>
    </xf>
    <xf numFmtId="1" fontId="111" fillId="0" borderId="12" xfId="62" applyNumberFormat="1" applyFont="1" applyFill="1" applyBorder="1" applyAlignment="1">
      <alignment horizontal="center"/>
      <protection/>
    </xf>
    <xf numFmtId="1" fontId="111" fillId="0" borderId="0" xfId="62" applyNumberFormat="1" applyFont="1" applyBorder="1" applyAlignment="1">
      <alignment horizontal="right"/>
      <protection/>
    </xf>
    <xf numFmtId="9" fontId="96" fillId="0" borderId="0" xfId="71" applyFont="1" applyBorder="1" applyAlignment="1">
      <alignment/>
    </xf>
    <xf numFmtId="0" fontId="96" fillId="0" borderId="0" xfId="0" applyFont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3 3" xfId="65"/>
    <cellStyle name="Normal 4" xfId="66"/>
    <cellStyle name="Normal 4 2" xfId="67"/>
    <cellStyle name="Normal_calculation -utt" xfId="68"/>
    <cellStyle name="Note" xfId="69"/>
    <cellStyle name="Output" xfId="70"/>
    <cellStyle name="Percent" xfId="71"/>
    <cellStyle name="Percent 2" xfId="72"/>
    <cellStyle name="Percent 2 2" xfId="73"/>
    <cellStyle name="Percent 2 2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367</xdr:row>
      <xdr:rowOff>0</xdr:rowOff>
    </xdr:from>
    <xdr:to>
      <xdr:col>6</xdr:col>
      <xdr:colOff>552450</xdr:colOff>
      <xdr:row>367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572375" y="90592275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333375</xdr:colOff>
      <xdr:row>369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591050" y="910018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369</xdr:row>
      <xdr:rowOff>0</xdr:rowOff>
    </xdr:from>
    <xdr:to>
      <xdr:col>5</xdr:col>
      <xdr:colOff>285750</xdr:colOff>
      <xdr:row>369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505700" y="91001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44"/>
  <sheetViews>
    <sheetView tabSelected="1" view="pageBreakPreview" zoomScale="70" zoomScaleNormal="74" zoomScaleSheetLayoutView="70" workbookViewId="0" topLeftCell="A117">
      <selection activeCell="G132" sqref="G132"/>
    </sheetView>
  </sheetViews>
  <sheetFormatPr defaultColWidth="9.140625" defaultRowHeight="12.75"/>
  <cols>
    <col min="1" max="1" width="20.140625" style="9" customWidth="1"/>
    <col min="2" max="2" width="26.8515625" style="3" customWidth="1"/>
    <col min="3" max="3" width="21.8515625" style="3" customWidth="1"/>
    <col min="4" max="4" width="24.7109375" style="9" customWidth="1"/>
    <col min="5" max="5" width="19.00390625" style="13" customWidth="1"/>
    <col min="6" max="6" width="17.140625" style="3" customWidth="1"/>
    <col min="7" max="8" width="18.57421875" style="18" customWidth="1"/>
    <col min="9" max="9" width="13.7109375" style="18" customWidth="1"/>
    <col min="10" max="11" width="13.28125" style="18" customWidth="1"/>
    <col min="12" max="12" width="15.00390625" style="18" customWidth="1"/>
    <col min="13" max="13" width="14.140625" style="18" customWidth="1"/>
    <col min="14" max="14" width="13.7109375" style="18" customWidth="1"/>
    <col min="15" max="15" width="14.7109375" style="18" customWidth="1"/>
    <col min="16" max="16" width="15.28125" style="18" customWidth="1"/>
    <col min="17" max="17" width="17.00390625" style="18" customWidth="1"/>
    <col min="18" max="18" width="23.7109375" style="18" customWidth="1"/>
    <col min="19" max="19" width="16.7109375" style="18" customWidth="1"/>
    <col min="20" max="20" width="15.140625" style="18" customWidth="1"/>
    <col min="21" max="21" width="16.00390625" style="18" customWidth="1"/>
    <col min="22" max="22" width="17.8515625" style="3" customWidth="1"/>
    <col min="23" max="24" width="15.00390625" style="3" customWidth="1"/>
    <col min="25" max="25" width="16.421875" style="3" customWidth="1"/>
    <col min="26" max="26" width="14.7109375" style="3" customWidth="1"/>
    <col min="27" max="27" width="16.28125" style="3" bestFit="1" customWidth="1"/>
    <col min="28" max="28" width="20.00390625" style="3" bestFit="1" customWidth="1"/>
    <col min="29" max="29" width="25.421875" style="3" bestFit="1" customWidth="1"/>
    <col min="30" max="30" width="22.8515625" style="3" bestFit="1" customWidth="1"/>
    <col min="31" max="32" width="18.28125" style="3" bestFit="1" customWidth="1"/>
    <col min="33" max="33" width="16.140625" style="3" customWidth="1"/>
    <col min="34" max="34" width="12.140625" style="3" customWidth="1"/>
    <col min="35" max="35" width="12.7109375" style="3" customWidth="1"/>
    <col min="36" max="36" width="14.57421875" style="3" customWidth="1"/>
    <col min="37" max="37" width="16.28125" style="3" customWidth="1"/>
    <col min="38" max="38" width="14.00390625" style="3" customWidth="1"/>
    <col min="39" max="41" width="12.8515625" style="3" bestFit="1" customWidth="1"/>
    <col min="42" max="16384" width="9.140625" style="3" customWidth="1"/>
  </cols>
  <sheetData>
    <row r="1" spans="1:6" ht="18.75" thickBot="1">
      <c r="A1" s="1126" t="s">
        <v>0</v>
      </c>
      <c r="B1" s="1126"/>
      <c r="C1" s="1126"/>
      <c r="D1" s="1126"/>
      <c r="E1" s="1126"/>
      <c r="F1" s="1126"/>
    </row>
    <row r="2" spans="1:25" ht="18.75" thickBot="1">
      <c r="A2" s="1126" t="s">
        <v>1</v>
      </c>
      <c r="B2" s="1126"/>
      <c r="C2" s="1126"/>
      <c r="D2" s="1126"/>
      <c r="E2" s="1126"/>
      <c r="F2" s="1126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247"/>
      <c r="U2" s="168"/>
      <c r="V2" s="169"/>
      <c r="W2" s="169"/>
      <c r="X2" s="169"/>
      <c r="Y2" s="169"/>
    </row>
    <row r="3" spans="1:25" ht="18">
      <c r="A3" s="1126" t="s">
        <v>369</v>
      </c>
      <c r="B3" s="1126"/>
      <c r="C3" s="1126"/>
      <c r="D3" s="1126"/>
      <c r="E3" s="1126"/>
      <c r="F3" s="1126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71"/>
      <c r="X3" s="171"/>
      <c r="Y3" s="171"/>
    </row>
    <row r="4" spans="1:25" ht="18">
      <c r="A4" s="167"/>
      <c r="B4" s="167"/>
      <c r="C4" s="167"/>
      <c r="D4" s="167"/>
      <c r="E4" s="167"/>
      <c r="F4" s="167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1"/>
      <c r="W4" s="171"/>
      <c r="X4" s="171"/>
      <c r="Y4" s="171"/>
    </row>
    <row r="5" spans="1:25" ht="26.25">
      <c r="A5" s="1127" t="s">
        <v>167</v>
      </c>
      <c r="B5" s="1127"/>
      <c r="C5" s="1127"/>
      <c r="D5" s="1127"/>
      <c r="E5" s="1127"/>
      <c r="F5" s="1127"/>
      <c r="G5" s="1126"/>
      <c r="H5" s="1126"/>
      <c r="I5" s="1126"/>
      <c r="J5" s="1126"/>
      <c r="K5" s="1126"/>
      <c r="L5" s="1126"/>
      <c r="M5" s="1126"/>
      <c r="N5" s="1126"/>
      <c r="O5" s="1126"/>
      <c r="P5" s="1126"/>
      <c r="Q5" s="1126"/>
      <c r="R5" s="1126"/>
      <c r="S5" s="1126"/>
      <c r="T5" s="1126"/>
      <c r="U5" s="1126"/>
      <c r="V5" s="1126"/>
      <c r="W5" s="1126"/>
      <c r="X5" s="1126"/>
      <c r="Y5" s="1126"/>
    </row>
    <row r="6" spans="1:25" ht="9.75" customHeight="1">
      <c r="A6" s="167" t="s">
        <v>40</v>
      </c>
      <c r="B6" s="172"/>
      <c r="C6" s="172"/>
      <c r="D6" s="173"/>
      <c r="E6" s="174"/>
      <c r="F6" s="172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171"/>
      <c r="X6" s="171"/>
      <c r="Y6" s="171"/>
    </row>
    <row r="7" spans="1:25" ht="23.25" customHeight="1">
      <c r="A7" s="1126" t="s">
        <v>2</v>
      </c>
      <c r="B7" s="1126"/>
      <c r="C7" s="1126"/>
      <c r="D7" s="1126"/>
      <c r="E7" s="1126"/>
      <c r="F7" s="1126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1"/>
      <c r="W7" s="171"/>
      <c r="X7" s="171"/>
      <c r="Y7" s="171"/>
    </row>
    <row r="8" spans="1:25" ht="22.5" customHeight="1">
      <c r="A8" s="1133" t="s">
        <v>398</v>
      </c>
      <c r="B8" s="1133"/>
      <c r="C8" s="1133"/>
      <c r="D8" s="1133"/>
      <c r="E8" s="1133"/>
      <c r="F8" s="1133"/>
      <c r="G8" s="1133"/>
      <c r="H8" s="936"/>
      <c r="I8" s="372"/>
      <c r="J8" s="372"/>
      <c r="K8" s="286"/>
      <c r="L8" s="286"/>
      <c r="M8" s="286"/>
      <c r="N8" s="353"/>
      <c r="O8" s="353"/>
      <c r="P8" s="175"/>
      <c r="Q8" s="175"/>
      <c r="R8" s="175"/>
      <c r="S8" s="175"/>
      <c r="T8" s="175"/>
      <c r="U8" s="175"/>
      <c r="V8" s="176"/>
      <c r="W8" s="176"/>
      <c r="X8" s="176"/>
      <c r="Y8" s="176"/>
    </row>
    <row r="9" spans="1:25" ht="14.25" customHeight="1">
      <c r="A9" s="8"/>
      <c r="B9" s="2"/>
      <c r="C9" s="2"/>
      <c r="D9" s="11"/>
      <c r="E9" s="1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"/>
      <c r="W9" s="2"/>
      <c r="X9" s="2"/>
      <c r="Y9" s="2"/>
    </row>
    <row r="10" spans="1:25" ht="14.25" customHeight="1">
      <c r="A10" s="152"/>
      <c r="B10" s="380"/>
      <c r="C10" s="380"/>
      <c r="D10" s="381"/>
      <c r="E10" s="382"/>
      <c r="F10" s="380"/>
      <c r="G10" s="383"/>
      <c r="H10" s="383"/>
      <c r="I10" s="383"/>
      <c r="J10" s="38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/>
      <c r="W10" s="2"/>
      <c r="X10" s="2"/>
      <c r="Y10" s="2"/>
    </row>
    <row r="11" spans="1:25" ht="16.5" thickBot="1">
      <c r="A11" s="16" t="s">
        <v>288</v>
      </c>
      <c r="B11" s="58"/>
      <c r="C11" s="58"/>
      <c r="D11" s="60"/>
      <c r="E11" s="382"/>
      <c r="F11" s="380"/>
      <c r="G11" s="383"/>
      <c r="H11" s="383"/>
      <c r="I11" s="383"/>
      <c r="J11" s="38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/>
      <c r="W11" s="2"/>
      <c r="X11" s="2"/>
      <c r="Y11" s="2"/>
    </row>
    <row r="12" spans="1:25" ht="27.75" customHeight="1">
      <c r="A12" s="1128" t="s">
        <v>76</v>
      </c>
      <c r="B12" s="1130" t="s">
        <v>52</v>
      </c>
      <c r="C12" s="1131"/>
      <c r="D12" s="1131"/>
      <c r="E12" s="1132"/>
      <c r="F12" s="380"/>
      <c r="G12" s="383"/>
      <c r="H12" s="383"/>
      <c r="I12" s="383"/>
      <c r="J12" s="383"/>
      <c r="K12" s="7"/>
      <c r="L12" s="7"/>
      <c r="M12" s="7"/>
      <c r="N12" s="7"/>
      <c r="O12" s="7"/>
      <c r="P12" s="7">
        <f>157+463</f>
        <v>620</v>
      </c>
      <c r="Q12" s="7"/>
      <c r="R12" s="7"/>
      <c r="S12" s="7"/>
      <c r="T12" s="7"/>
      <c r="U12" s="7"/>
      <c r="V12" s="2"/>
      <c r="W12" s="2"/>
      <c r="X12" s="2"/>
      <c r="Y12" s="2"/>
    </row>
    <row r="13" spans="1:25" s="22" customFormat="1" ht="117.75" customHeight="1">
      <c r="A13" s="1129"/>
      <c r="B13" s="384" t="s">
        <v>399</v>
      </c>
      <c r="C13" s="384" t="s">
        <v>393</v>
      </c>
      <c r="D13" s="384" t="s">
        <v>6</v>
      </c>
      <c r="E13" s="385" t="s">
        <v>53</v>
      </c>
      <c r="F13" s="386"/>
      <c r="G13" s="387"/>
      <c r="H13" s="387"/>
      <c r="I13" s="387"/>
      <c r="J13" s="387"/>
      <c r="K13" s="21"/>
      <c r="L13" s="21"/>
      <c r="M13" s="21"/>
      <c r="N13" s="21"/>
      <c r="O13" s="21"/>
      <c r="P13" s="21"/>
      <c r="Q13" s="21">
        <v>370</v>
      </c>
      <c r="R13" s="21"/>
      <c r="S13" s="21"/>
      <c r="T13" s="21"/>
      <c r="U13" s="21"/>
      <c r="V13" s="20"/>
      <c r="W13" s="20"/>
      <c r="X13" s="20"/>
      <c r="Y13" s="20"/>
    </row>
    <row r="14" spans="1:25" ht="22.5" customHeight="1">
      <c r="A14" s="153" t="s">
        <v>27</v>
      </c>
      <c r="B14" s="671">
        <v>518694</v>
      </c>
      <c r="C14" s="990">
        <v>409637.1989830847</v>
      </c>
      <c r="D14" s="388">
        <f>C14-B14</f>
        <v>-109056.8010169153</v>
      </c>
      <c r="E14" s="389">
        <f>D14/B14</f>
        <v>-0.21025267502017625</v>
      </c>
      <c r="F14" s="380"/>
      <c r="G14" s="383"/>
      <c r="H14" s="383"/>
      <c r="I14" s="383"/>
      <c r="J14" s="38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  <c r="W14" s="2"/>
      <c r="X14" s="2"/>
      <c r="Y14" s="2"/>
    </row>
    <row r="15" spans="1:25" ht="21" customHeight="1">
      <c r="A15" s="153" t="s">
        <v>77</v>
      </c>
      <c r="B15" s="671">
        <v>258304</v>
      </c>
      <c r="C15" s="990">
        <v>204702.35485442405</v>
      </c>
      <c r="D15" s="388">
        <f>C15-B15</f>
        <v>-53601.64514557595</v>
      </c>
      <c r="E15" s="389">
        <f>D15/B15</f>
        <v>-0.2075138021307295</v>
      </c>
      <c r="F15" s="380"/>
      <c r="G15" s="383"/>
      <c r="H15" s="383"/>
      <c r="I15" s="383"/>
      <c r="J15" s="383"/>
      <c r="K15" s="7"/>
      <c r="L15" s="7"/>
      <c r="M15" s="7"/>
      <c r="N15" s="7"/>
      <c r="O15" s="7"/>
      <c r="P15" s="7"/>
      <c r="Q15" s="7">
        <f>370/2</f>
        <v>185</v>
      </c>
      <c r="R15" s="7"/>
      <c r="S15" s="7"/>
      <c r="T15" s="7"/>
      <c r="U15" s="7"/>
      <c r="V15" s="2"/>
      <c r="W15" s="2"/>
      <c r="X15" s="2"/>
      <c r="Y15" s="2"/>
    </row>
    <row r="16" spans="1:25" ht="21" customHeight="1" thickBot="1">
      <c r="A16" s="390" t="s">
        <v>144</v>
      </c>
      <c r="B16" s="672">
        <v>0</v>
      </c>
      <c r="C16" s="672">
        <v>0</v>
      </c>
      <c r="D16" s="673">
        <f>C16-B16</f>
        <v>0</v>
      </c>
      <c r="E16" s="674" t="e">
        <f>D16/B16</f>
        <v>#DIV/0!</v>
      </c>
      <c r="F16" s="380"/>
      <c r="G16" s="383"/>
      <c r="H16" s="383"/>
      <c r="I16" s="383"/>
      <c r="J16" s="38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/>
      <c r="W16" s="2"/>
      <c r="X16" s="2"/>
      <c r="Y16" s="2"/>
    </row>
    <row r="17" spans="1:10" ht="18.75" customHeight="1" thickBot="1">
      <c r="A17" s="675" t="s">
        <v>20</v>
      </c>
      <c r="B17" s="676">
        <f>SUM(B14:B16)</f>
        <v>776998</v>
      </c>
      <c r="C17" s="676">
        <f>SUM(C14:C16)</f>
        <v>614339.5538375088</v>
      </c>
      <c r="D17" s="677">
        <f>C17-B17</f>
        <v>-162658.44616249122</v>
      </c>
      <c r="E17" s="678">
        <f>D17/B17</f>
        <v>-0.20934216840003605</v>
      </c>
      <c r="F17" s="6"/>
      <c r="G17" s="65"/>
      <c r="H17" s="65"/>
      <c r="I17" s="65"/>
      <c r="J17" s="65"/>
    </row>
    <row r="18" spans="1:10" ht="15.75">
      <c r="A18" s="60"/>
      <c r="B18" s="6"/>
      <c r="C18" s="6"/>
      <c r="D18" s="60"/>
      <c r="E18" s="55"/>
      <c r="F18" s="6"/>
      <c r="G18" s="65"/>
      <c r="H18" s="65"/>
      <c r="I18" s="65"/>
      <c r="J18" s="65"/>
    </row>
    <row r="19" spans="1:21" ht="27" customHeight="1" thickBot="1">
      <c r="A19" s="88" t="s">
        <v>400</v>
      </c>
      <c r="B19" s="88"/>
      <c r="C19" s="88"/>
      <c r="D19" s="60"/>
      <c r="E19" s="55"/>
      <c r="F19" s="6"/>
      <c r="G19" s="6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54.75" customHeight="1">
      <c r="A20" s="391" t="s">
        <v>127</v>
      </c>
      <c r="B20" s="392" t="s">
        <v>76</v>
      </c>
      <c r="C20" s="393" t="s">
        <v>401</v>
      </c>
      <c r="D20" s="60"/>
      <c r="E20" s="55"/>
      <c r="F20" s="6"/>
      <c r="G20" s="6"/>
      <c r="H20" s="6"/>
      <c r="I20" s="6"/>
      <c r="J20" s="6"/>
      <c r="K20" s="3"/>
      <c r="L20" s="3"/>
      <c r="M20" s="3"/>
      <c r="N20" s="3"/>
      <c r="O20" s="3"/>
      <c r="P20" s="3"/>
      <c r="Q20" s="3">
        <f>370+50</f>
        <v>420</v>
      </c>
      <c r="R20" s="3"/>
      <c r="S20" s="3"/>
      <c r="T20" s="3"/>
      <c r="U20" s="3"/>
    </row>
    <row r="21" spans="1:21" ht="20.25" customHeight="1">
      <c r="A21" s="80">
        <v>1</v>
      </c>
      <c r="B21" s="394" t="s">
        <v>128</v>
      </c>
      <c r="C21" s="158">
        <v>220</v>
      </c>
      <c r="D21" s="60"/>
      <c r="E21" s="55"/>
      <c r="F21" s="6"/>
      <c r="G21" s="6"/>
      <c r="H21" s="6"/>
      <c r="I21" s="6"/>
      <c r="J21" s="6"/>
      <c r="K21" s="3"/>
      <c r="L21" s="3"/>
      <c r="M21" s="3"/>
      <c r="N21" s="3"/>
      <c r="O21" s="3"/>
      <c r="P21" s="3"/>
      <c r="Q21" s="3"/>
      <c r="R21" s="3">
        <f>420/2</f>
        <v>210</v>
      </c>
      <c r="S21" s="3"/>
      <c r="T21" s="3"/>
      <c r="U21" s="3"/>
    </row>
    <row r="22" spans="1:21" ht="20.25" customHeight="1">
      <c r="A22" s="80">
        <v>2</v>
      </c>
      <c r="B22" s="394" t="s">
        <v>129</v>
      </c>
      <c r="C22" s="158">
        <v>220</v>
      </c>
      <c r="D22" s="60"/>
      <c r="E22" s="55"/>
      <c r="F22" s="6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0.25" customHeight="1" thickBot="1">
      <c r="A23" s="331">
        <v>3</v>
      </c>
      <c r="B23" s="332" t="s">
        <v>144</v>
      </c>
      <c r="C23" s="937">
        <v>0</v>
      </c>
      <c r="D23" s="60"/>
      <c r="E23" s="55"/>
      <c r="F23" s="6"/>
      <c r="G23" s="6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10" ht="15.75">
      <c r="A24" s="60"/>
      <c r="B24" s="6"/>
      <c r="C24" s="6"/>
      <c r="D24" s="60"/>
      <c r="E24" s="55"/>
      <c r="F24" s="6"/>
      <c r="G24" s="65"/>
      <c r="H24" s="65"/>
      <c r="I24" s="65"/>
      <c r="J24" s="65"/>
    </row>
    <row r="25" spans="1:10" ht="19.5" customHeight="1" thickBot="1">
      <c r="A25" s="1116" t="s">
        <v>56</v>
      </c>
      <c r="B25" s="1116"/>
      <c r="C25" s="1116"/>
      <c r="D25" s="1135"/>
      <c r="E25" s="1135"/>
      <c r="F25" s="395"/>
      <c r="G25" s="65"/>
      <c r="H25" s="65"/>
      <c r="I25" s="65"/>
      <c r="J25" s="65"/>
    </row>
    <row r="26" spans="1:10" ht="69.75" customHeight="1">
      <c r="A26" s="396" t="s">
        <v>59</v>
      </c>
      <c r="B26" s="392" t="s">
        <v>402</v>
      </c>
      <c r="C26" s="392" t="s">
        <v>403</v>
      </c>
      <c r="D26" s="392" t="s">
        <v>6</v>
      </c>
      <c r="E26" s="397" t="s">
        <v>53</v>
      </c>
      <c r="F26" s="395"/>
      <c r="G26" s="65"/>
      <c r="H26" s="65"/>
      <c r="I26" s="65"/>
      <c r="J26" s="65"/>
    </row>
    <row r="27" spans="1:10" ht="26.25" customHeight="1">
      <c r="A27" s="153" t="s">
        <v>27</v>
      </c>
      <c r="B27" s="338">
        <v>220</v>
      </c>
      <c r="C27" s="26">
        <v>180</v>
      </c>
      <c r="D27" s="388">
        <f>C27-B27</f>
        <v>-40</v>
      </c>
      <c r="E27" s="389">
        <f>D27/B27</f>
        <v>-0.18181818181818182</v>
      </c>
      <c r="F27" s="6"/>
      <c r="G27" s="65"/>
      <c r="H27" s="65"/>
      <c r="I27" s="65"/>
      <c r="J27" s="65"/>
    </row>
    <row r="28" spans="1:10" ht="33.75" customHeight="1">
      <c r="A28" s="153" t="s">
        <v>77</v>
      </c>
      <c r="B28" s="338">
        <v>220</v>
      </c>
      <c r="C28" s="338">
        <v>179</v>
      </c>
      <c r="D28" s="388">
        <f>C28-B28</f>
        <v>-41</v>
      </c>
      <c r="E28" s="389">
        <f>D28/B28</f>
        <v>-0.18636363636363637</v>
      </c>
      <c r="F28" s="6"/>
      <c r="G28" s="65"/>
      <c r="H28" s="65"/>
      <c r="I28" s="65"/>
      <c r="J28" s="65"/>
    </row>
    <row r="29" spans="1:10" ht="25.5" customHeight="1">
      <c r="A29" s="153" t="s">
        <v>74</v>
      </c>
      <c r="B29" s="367">
        <f>AVERAGE(B27:B28)</f>
        <v>220</v>
      </c>
      <c r="C29" s="367">
        <f>AVERAGE(C27:C28)</f>
        <v>179.5</v>
      </c>
      <c r="D29" s="398">
        <f>(D27+D28)/2</f>
        <v>-40.5</v>
      </c>
      <c r="E29" s="389">
        <f>D29/B29</f>
        <v>-0.18409090909090908</v>
      </c>
      <c r="F29" s="6"/>
      <c r="G29" s="65"/>
      <c r="H29" s="65"/>
      <c r="I29" s="65"/>
      <c r="J29" s="65"/>
    </row>
    <row r="30" spans="1:10" ht="27.75" customHeight="1" thickBot="1">
      <c r="A30" s="329" t="s">
        <v>144</v>
      </c>
      <c r="B30" s="14">
        <v>0</v>
      </c>
      <c r="C30" s="14">
        <v>0</v>
      </c>
      <c r="D30" s="15">
        <f>C30-B30</f>
        <v>0</v>
      </c>
      <c r="E30" s="330" t="e">
        <f>D30/B30</f>
        <v>#DIV/0!</v>
      </c>
      <c r="F30" s="6"/>
      <c r="G30" s="65"/>
      <c r="H30" s="65"/>
      <c r="I30" s="65"/>
      <c r="J30" s="65"/>
    </row>
    <row r="31" spans="1:10" ht="15.75">
      <c r="A31" s="50"/>
      <c r="B31" s="70"/>
      <c r="C31" s="70"/>
      <c r="D31" s="52"/>
      <c r="E31" s="399"/>
      <c r="F31" s="6"/>
      <c r="G31" s="65"/>
      <c r="H31" s="65"/>
      <c r="I31" s="65"/>
      <c r="J31" s="65"/>
    </row>
    <row r="32" spans="1:11" ht="15.75">
      <c r="A32" s="1116" t="s">
        <v>222</v>
      </c>
      <c r="B32" s="1116"/>
      <c r="C32" s="1116"/>
      <c r="D32" s="1116"/>
      <c r="E32" s="399"/>
      <c r="F32" s="6"/>
      <c r="G32" s="65"/>
      <c r="H32" s="65"/>
      <c r="I32" s="65"/>
      <c r="J32" s="65"/>
      <c r="K32" s="65"/>
    </row>
    <row r="33" spans="1:11" ht="16.5" thickBot="1">
      <c r="A33" s="1116" t="s">
        <v>394</v>
      </c>
      <c r="B33" s="1116"/>
      <c r="C33" s="1116"/>
      <c r="D33" s="1116"/>
      <c r="E33" s="399"/>
      <c r="F33" s="6"/>
      <c r="G33" s="65"/>
      <c r="H33" s="65"/>
      <c r="I33" s="65"/>
      <c r="J33" s="65"/>
      <c r="K33" s="65"/>
    </row>
    <row r="34" spans="1:25" s="22" customFormat="1" ht="63.75" thickBot="1">
      <c r="A34" s="911" t="s">
        <v>59</v>
      </c>
      <c r="B34" s="848" t="s">
        <v>54</v>
      </c>
      <c r="C34" s="848" t="s">
        <v>75</v>
      </c>
      <c r="D34" s="848" t="s">
        <v>55</v>
      </c>
      <c r="E34" s="1092" t="s">
        <v>53</v>
      </c>
      <c r="F34" s="386"/>
      <c r="G34" s="387"/>
      <c r="H34" s="387"/>
      <c r="I34" s="387"/>
      <c r="J34" s="387"/>
      <c r="K34" s="387"/>
      <c r="L34" s="21"/>
      <c r="M34" s="21"/>
      <c r="N34" s="387"/>
      <c r="O34" s="21"/>
      <c r="P34" s="29"/>
      <c r="Q34" s="29"/>
      <c r="R34" s="29"/>
      <c r="S34" s="29"/>
      <c r="T34" s="29"/>
      <c r="U34" s="21"/>
      <c r="V34" s="20"/>
      <c r="W34" s="20"/>
      <c r="X34" s="20"/>
      <c r="Y34" s="20"/>
    </row>
    <row r="35" spans="1:25" s="22" customFormat="1" ht="32.25" customHeight="1">
      <c r="A35" s="1087" t="s">
        <v>27</v>
      </c>
      <c r="B35" s="1088">
        <f>B14*B27</f>
        <v>114112680</v>
      </c>
      <c r="C35" s="1089">
        <v>74030744</v>
      </c>
      <c r="D35" s="1090">
        <f>C35-B35</f>
        <v>-40081936</v>
      </c>
      <c r="E35" s="1091">
        <f>D35/B35</f>
        <v>-0.3512487481671625</v>
      </c>
      <c r="F35" s="386"/>
      <c r="I35" s="387"/>
      <c r="J35" s="387"/>
      <c r="K35" s="633"/>
      <c r="L35" s="633"/>
      <c r="M35" s="633"/>
      <c r="N35" s="633"/>
      <c r="O35" s="21"/>
      <c r="P35" s="29"/>
      <c r="Q35" s="29"/>
      <c r="R35" s="29"/>
      <c r="S35" s="29"/>
      <c r="T35" s="29"/>
      <c r="U35" s="29"/>
      <c r="V35" s="20"/>
      <c r="W35" s="20"/>
      <c r="X35" s="21"/>
      <c r="Y35" s="20"/>
    </row>
    <row r="36" spans="1:25" s="22" customFormat="1" ht="35.25" customHeight="1">
      <c r="A36" s="153" t="s">
        <v>227</v>
      </c>
      <c r="B36" s="938">
        <f>B15*B28</f>
        <v>56826880</v>
      </c>
      <c r="C36" s="400">
        <v>37304681</v>
      </c>
      <c r="D36" s="388">
        <f>C36-B36</f>
        <v>-19522199</v>
      </c>
      <c r="E36" s="84">
        <f>D36/B36</f>
        <v>-0.3435381108376881</v>
      </c>
      <c r="F36" s="386"/>
      <c r="I36" s="387"/>
      <c r="J36" s="387"/>
      <c r="K36" s="633"/>
      <c r="L36" s="633"/>
      <c r="M36" s="633"/>
      <c r="N36" s="633"/>
      <c r="O36" s="21"/>
      <c r="P36" s="21"/>
      <c r="Q36" s="21"/>
      <c r="R36" s="21"/>
      <c r="S36" s="21"/>
      <c r="T36" s="21"/>
      <c r="U36" s="30"/>
      <c r="V36" s="20"/>
      <c r="W36" s="20"/>
      <c r="X36" s="21"/>
      <c r="Y36" s="20"/>
    </row>
    <row r="37" spans="1:25" s="22" customFormat="1" ht="35.25" customHeight="1">
      <c r="A37" s="390" t="s">
        <v>144</v>
      </c>
      <c r="B37" s="938">
        <f>B16*B30</f>
        <v>0</v>
      </c>
      <c r="C37" s="401">
        <v>0</v>
      </c>
      <c r="D37" s="388">
        <f>C37-B37</f>
        <v>0</v>
      </c>
      <c r="E37" s="84" t="e">
        <f>D37/B37</f>
        <v>#DIV/0!</v>
      </c>
      <c r="F37" s="386"/>
      <c r="I37" s="387"/>
      <c r="O37" s="21"/>
      <c r="P37" s="21"/>
      <c r="Q37" s="21"/>
      <c r="R37" s="21"/>
      <c r="S37" s="21"/>
      <c r="T37" s="21"/>
      <c r="U37" s="30"/>
      <c r="V37" s="20"/>
      <c r="W37" s="20"/>
      <c r="X37" s="21"/>
      <c r="Y37" s="20"/>
    </row>
    <row r="38" spans="1:14" ht="30.75" customHeight="1" thickBot="1">
      <c r="A38" s="329" t="s">
        <v>20</v>
      </c>
      <c r="B38" s="15">
        <f>SUM(B35:B37)</f>
        <v>170939560</v>
      </c>
      <c r="C38" s="15">
        <f>SUM(C35:C37)</f>
        <v>111335425</v>
      </c>
      <c r="D38" s="940">
        <f>C38-B38</f>
        <v>-59604135</v>
      </c>
      <c r="E38" s="939">
        <f>D38/B38</f>
        <v>-0.3486854359517481</v>
      </c>
      <c r="F38" s="6"/>
      <c r="G38" s="65"/>
      <c r="H38" s="65"/>
      <c r="I38" s="65"/>
      <c r="J38" s="387"/>
      <c r="K38" s="633"/>
      <c r="L38" s="633"/>
      <c r="M38" s="633"/>
      <c r="N38" s="633"/>
    </row>
    <row r="39" spans="1:11" ht="15.75">
      <c r="A39" s="50"/>
      <c r="B39" s="70"/>
      <c r="C39" s="70"/>
      <c r="D39" s="52"/>
      <c r="E39" s="33"/>
      <c r="F39" s="6"/>
      <c r="G39" s="65"/>
      <c r="H39" s="65"/>
      <c r="I39" s="65"/>
      <c r="J39" s="65"/>
      <c r="K39" s="65"/>
    </row>
    <row r="40" spans="1:11" ht="16.5" customHeight="1">
      <c r="A40" s="148"/>
      <c r="B40" s="52"/>
      <c r="C40" s="52"/>
      <c r="D40" s="52"/>
      <c r="E40" s="33"/>
      <c r="F40" s="6"/>
      <c r="G40" s="65"/>
      <c r="H40" s="65"/>
      <c r="I40" s="65"/>
      <c r="J40" s="65"/>
      <c r="K40" s="65"/>
    </row>
    <row r="41" spans="1:21" ht="26.25" customHeight="1" thickBot="1">
      <c r="A41" s="1116" t="s">
        <v>395</v>
      </c>
      <c r="B41" s="1116"/>
      <c r="C41" s="1116"/>
      <c r="D41" s="1116"/>
      <c r="E41" s="1116"/>
      <c r="F41" s="1116"/>
      <c r="G41" s="1116"/>
      <c r="H41" s="371"/>
      <c r="I41" s="371"/>
      <c r="J41" s="371"/>
      <c r="K41" s="371"/>
      <c r="L41" s="5"/>
      <c r="M41" s="5"/>
      <c r="N41" s="5"/>
      <c r="O41" s="5"/>
      <c r="P41" s="5"/>
      <c r="Q41" s="5"/>
      <c r="R41" s="5"/>
      <c r="S41" s="5"/>
      <c r="T41" s="5"/>
      <c r="U41" s="3"/>
    </row>
    <row r="42" spans="1:21" ht="64.5" customHeight="1">
      <c r="A42" s="391" t="s">
        <v>59</v>
      </c>
      <c r="B42" s="392" t="s">
        <v>396</v>
      </c>
      <c r="C42" s="1144" t="s">
        <v>397</v>
      </c>
      <c r="D42" s="1144"/>
      <c r="E42" s="402" t="s">
        <v>85</v>
      </c>
      <c r="F42" s="6"/>
      <c r="G42" s="6"/>
      <c r="H42" s="6"/>
      <c r="I42" s="6"/>
      <c r="J42" s="6"/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1" customHeight="1">
      <c r="A43" s="369" t="s">
        <v>252</v>
      </c>
      <c r="B43" s="193">
        <f>B14*C21</f>
        <v>114112680</v>
      </c>
      <c r="C43" s="1138">
        <f>C35</f>
        <v>74030744</v>
      </c>
      <c r="D43" s="1139"/>
      <c r="E43" s="403">
        <f>C43/B43</f>
        <v>0.6487512518328375</v>
      </c>
      <c r="F43" s="6"/>
      <c r="G43" s="6"/>
      <c r="H43" s="6"/>
      <c r="I43" s="6"/>
      <c r="J43" s="6"/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1" customHeight="1">
      <c r="A44" s="369" t="s">
        <v>253</v>
      </c>
      <c r="B44" s="193">
        <f>B15*C22</f>
        <v>56826880</v>
      </c>
      <c r="C44" s="1138">
        <f>C36</f>
        <v>37304681</v>
      </c>
      <c r="D44" s="1139"/>
      <c r="E44" s="403">
        <f>C44/B44</f>
        <v>0.656461889162312</v>
      </c>
      <c r="F44" s="6"/>
      <c r="G44" s="6"/>
      <c r="H44" s="6"/>
      <c r="I44" s="6"/>
      <c r="J44" s="6"/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1" customHeight="1">
      <c r="A45" s="370" t="s">
        <v>144</v>
      </c>
      <c r="B45" s="284">
        <f>B16*C23</f>
        <v>0</v>
      </c>
      <c r="C45" s="1138">
        <f>C37</f>
        <v>0</v>
      </c>
      <c r="D45" s="1139"/>
      <c r="E45" s="403" t="e">
        <f>C45/B45</f>
        <v>#DIV/0!</v>
      </c>
      <c r="F45" s="6"/>
      <c r="G45" s="6"/>
      <c r="H45" s="6"/>
      <c r="I45" s="6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1.75" customHeight="1" thickBot="1">
      <c r="A46" s="329" t="s">
        <v>20</v>
      </c>
      <c r="B46" s="14">
        <f>SUM(B43:B45)</f>
        <v>170939560</v>
      </c>
      <c r="C46" s="1136">
        <f>SUM(C43:D45)</f>
        <v>111335425</v>
      </c>
      <c r="D46" s="1137"/>
      <c r="E46" s="404">
        <f>C46/B46</f>
        <v>0.6513145640482519</v>
      </c>
      <c r="F46" s="6"/>
      <c r="G46" s="55"/>
      <c r="H46" s="55"/>
      <c r="I46" s="55"/>
      <c r="J46" s="55"/>
      <c r="K46" s="55"/>
      <c r="L46" s="13"/>
      <c r="M46" s="13"/>
      <c r="N46" s="13"/>
      <c r="O46" s="13"/>
      <c r="P46" s="3"/>
      <c r="Q46" s="3"/>
      <c r="R46" s="3"/>
      <c r="S46" s="3"/>
      <c r="T46" s="3"/>
      <c r="U46" s="3"/>
    </row>
    <row r="47" spans="1:25" s="22" customFormat="1" ht="15" customHeight="1">
      <c r="A47" s="148"/>
      <c r="B47" s="371"/>
      <c r="C47" s="371"/>
      <c r="D47" s="50"/>
      <c r="E47" s="399"/>
      <c r="F47" s="6"/>
      <c r="G47" s="387"/>
      <c r="H47" s="387"/>
      <c r="I47" s="387"/>
      <c r="J47" s="387"/>
      <c r="K47" s="387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0"/>
      <c r="W47" s="20"/>
      <c r="X47" s="20"/>
      <c r="Y47" s="20"/>
    </row>
    <row r="48" spans="1:25" ht="18" customHeight="1">
      <c r="A48" s="1116" t="s">
        <v>133</v>
      </c>
      <c r="B48" s="1116"/>
      <c r="C48" s="1116"/>
      <c r="D48" s="52"/>
      <c r="E48" s="33"/>
      <c r="F48" s="6"/>
      <c r="G48" s="54"/>
      <c r="H48" s="54"/>
      <c r="I48" s="54"/>
      <c r="J48" s="5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13"/>
      <c r="W48" s="13"/>
      <c r="X48" s="13"/>
      <c r="Y48" s="13"/>
    </row>
    <row r="49" spans="1:25" ht="18" customHeight="1" thickBot="1">
      <c r="A49" s="1116" t="s">
        <v>370</v>
      </c>
      <c r="B49" s="1116"/>
      <c r="C49" s="1116"/>
      <c r="D49" s="1116"/>
      <c r="E49" s="1116"/>
      <c r="F49" s="1116"/>
      <c r="G49" s="1116"/>
      <c r="H49" s="371"/>
      <c r="I49" s="371"/>
      <c r="J49" s="371"/>
      <c r="K49" s="5"/>
      <c r="L49" s="5"/>
      <c r="M49" s="5"/>
      <c r="N49" s="5"/>
      <c r="O49" s="5"/>
      <c r="P49" s="5"/>
      <c r="Q49" s="5"/>
      <c r="R49" s="5"/>
      <c r="S49" s="5"/>
      <c r="T49" s="5"/>
      <c r="U49" s="35"/>
      <c r="V49" s="5"/>
      <c r="W49" s="5"/>
      <c r="X49" s="5"/>
      <c r="Y49" s="5"/>
    </row>
    <row r="50" spans="1:25" ht="43.5" customHeight="1" thickBot="1">
      <c r="A50" s="675" t="s">
        <v>3</v>
      </c>
      <c r="B50" s="847" t="s">
        <v>60</v>
      </c>
      <c r="C50" s="848" t="s">
        <v>168</v>
      </c>
      <c r="D50" s="847" t="s">
        <v>87</v>
      </c>
      <c r="E50" s="849" t="s">
        <v>61</v>
      </c>
      <c r="F50" s="850" t="s">
        <v>62</v>
      </c>
      <c r="G50" s="54"/>
      <c r="H50" s="54"/>
      <c r="I50" s="54"/>
      <c r="J50" s="5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13"/>
      <c r="W50" s="13"/>
      <c r="X50" s="13"/>
      <c r="Y50" s="13"/>
    </row>
    <row r="51" spans="1:25" ht="16.5" customHeight="1">
      <c r="A51" s="843">
        <v>1</v>
      </c>
      <c r="B51" s="860" t="s">
        <v>157</v>
      </c>
      <c r="C51" s="844">
        <v>935</v>
      </c>
      <c r="D51" s="844">
        <v>935</v>
      </c>
      <c r="E51" s="845">
        <f>C51-D51</f>
        <v>0</v>
      </c>
      <c r="F51" s="846">
        <f>E51/C51</f>
        <v>0</v>
      </c>
      <c r="G51" s="54"/>
      <c r="H51" s="54"/>
      <c r="I51" s="54"/>
      <c r="J51" s="5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3"/>
      <c r="W51" s="13"/>
      <c r="X51" s="13"/>
      <c r="Y51" s="13"/>
    </row>
    <row r="52" spans="1:25" ht="18.75" customHeight="1">
      <c r="A52" s="191">
        <v>2</v>
      </c>
      <c r="B52" s="860" t="s">
        <v>158</v>
      </c>
      <c r="C52" s="408">
        <v>264</v>
      </c>
      <c r="D52" s="408">
        <v>264</v>
      </c>
      <c r="E52" s="25">
        <f aca="true" t="shared" si="0" ref="E52:E73">C52-D52</f>
        <v>0</v>
      </c>
      <c r="F52" s="414">
        <f aca="true" t="shared" si="1" ref="F52:F73">E52/C52</f>
        <v>0</v>
      </c>
      <c r="G52" s="54"/>
      <c r="H52" s="54"/>
      <c r="I52" s="54"/>
      <c r="J52" s="5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3"/>
      <c r="W52" s="13"/>
      <c r="X52" s="13"/>
      <c r="Y52" s="13"/>
    </row>
    <row r="53" spans="1:25" ht="15.75" customHeight="1">
      <c r="A53" s="191">
        <v>3</v>
      </c>
      <c r="B53" s="860" t="s">
        <v>159</v>
      </c>
      <c r="C53" s="408">
        <v>892</v>
      </c>
      <c r="D53" s="408">
        <v>892</v>
      </c>
      <c r="E53" s="25">
        <f t="shared" si="0"/>
        <v>0</v>
      </c>
      <c r="F53" s="414">
        <f t="shared" si="1"/>
        <v>0</v>
      </c>
      <c r="G53" s="54"/>
      <c r="H53" s="54"/>
      <c r="I53" s="54"/>
      <c r="J53" s="5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13"/>
      <c r="W53" s="13"/>
      <c r="X53" s="13"/>
      <c r="Y53" s="13"/>
    </row>
    <row r="54" spans="1:25" ht="17.25" customHeight="1">
      <c r="A54" s="191">
        <v>4</v>
      </c>
      <c r="B54" s="860" t="s">
        <v>160</v>
      </c>
      <c r="C54" s="408">
        <v>899</v>
      </c>
      <c r="D54" s="408">
        <v>899</v>
      </c>
      <c r="E54" s="25">
        <f t="shared" si="0"/>
        <v>0</v>
      </c>
      <c r="F54" s="414">
        <f t="shared" si="1"/>
        <v>0</v>
      </c>
      <c r="G54" s="54"/>
      <c r="H54" s="54"/>
      <c r="I54" s="54"/>
      <c r="J54" s="54"/>
      <c r="K54" s="34"/>
      <c r="M54" s="34"/>
      <c r="N54" s="34"/>
      <c r="O54" s="34"/>
      <c r="P54" s="34"/>
      <c r="Q54" s="34"/>
      <c r="R54" s="34"/>
      <c r="S54" s="34"/>
      <c r="T54" s="34"/>
      <c r="U54" s="34"/>
      <c r="V54" s="13"/>
      <c r="W54" s="13"/>
      <c r="X54" s="13"/>
      <c r="Y54" s="13"/>
    </row>
    <row r="55" spans="1:25" ht="16.5" customHeight="1">
      <c r="A55" s="191">
        <v>5</v>
      </c>
      <c r="B55" s="860" t="s">
        <v>161</v>
      </c>
      <c r="C55" s="408">
        <v>688</v>
      </c>
      <c r="D55" s="408">
        <v>688</v>
      </c>
      <c r="E55" s="25">
        <f t="shared" si="0"/>
        <v>0</v>
      </c>
      <c r="F55" s="414">
        <f t="shared" si="1"/>
        <v>0</v>
      </c>
      <c r="G55" s="54"/>
      <c r="H55" s="54"/>
      <c r="I55" s="54"/>
      <c r="J55" s="54"/>
      <c r="K55" s="34"/>
      <c r="M55" s="34"/>
      <c r="N55" s="34"/>
      <c r="O55" s="34"/>
      <c r="P55" s="34"/>
      <c r="Q55" s="34"/>
      <c r="R55" s="34"/>
      <c r="S55" s="34"/>
      <c r="T55" s="34"/>
      <c r="U55" s="34"/>
      <c r="V55" s="13"/>
      <c r="W55" s="13"/>
      <c r="X55" s="13"/>
      <c r="Y55" s="13"/>
    </row>
    <row r="56" spans="1:25" ht="15.75">
      <c r="A56" s="191">
        <v>6</v>
      </c>
      <c r="B56" s="860" t="s">
        <v>162</v>
      </c>
      <c r="C56" s="408">
        <v>643</v>
      </c>
      <c r="D56" s="408">
        <v>643</v>
      </c>
      <c r="E56" s="25">
        <f t="shared" si="0"/>
        <v>0</v>
      </c>
      <c r="F56" s="414">
        <f t="shared" si="1"/>
        <v>0</v>
      </c>
      <c r="G56" s="54"/>
      <c r="H56" s="54"/>
      <c r="I56" s="54"/>
      <c r="J56" s="54"/>
      <c r="K56" s="34"/>
      <c r="M56" s="34"/>
      <c r="N56" s="34"/>
      <c r="O56" s="34"/>
      <c r="P56" s="34"/>
      <c r="Q56" s="34"/>
      <c r="R56" s="34"/>
      <c r="S56" s="34"/>
      <c r="T56" s="34"/>
      <c r="U56" s="34"/>
      <c r="V56" s="13"/>
      <c r="W56" s="13"/>
      <c r="X56" s="13"/>
      <c r="Y56" s="13"/>
    </row>
    <row r="57" spans="1:25" ht="15.75" customHeight="1">
      <c r="A57" s="191">
        <v>7</v>
      </c>
      <c r="B57" s="860" t="s">
        <v>163</v>
      </c>
      <c r="C57" s="408">
        <v>526</v>
      </c>
      <c r="D57" s="408">
        <v>526</v>
      </c>
      <c r="E57" s="25">
        <f t="shared" si="0"/>
        <v>0</v>
      </c>
      <c r="F57" s="414">
        <f t="shared" si="1"/>
        <v>0</v>
      </c>
      <c r="G57" s="54"/>
      <c r="H57" s="54"/>
      <c r="I57" s="54"/>
      <c r="J57" s="54"/>
      <c r="K57" s="34"/>
      <c r="M57" s="34"/>
      <c r="N57" s="34"/>
      <c r="O57" s="34"/>
      <c r="P57" s="34"/>
      <c r="Q57" s="34"/>
      <c r="R57" s="34"/>
      <c r="S57" s="34"/>
      <c r="T57" s="34"/>
      <c r="U57" s="34"/>
      <c r="V57" s="13"/>
      <c r="W57" s="13"/>
      <c r="X57" s="13"/>
      <c r="Y57" s="13"/>
    </row>
    <row r="58" spans="1:25" ht="17.25" customHeight="1">
      <c r="A58" s="191">
        <v>8</v>
      </c>
      <c r="B58" s="860" t="s">
        <v>164</v>
      </c>
      <c r="C58" s="408">
        <v>457</v>
      </c>
      <c r="D58" s="408">
        <v>457</v>
      </c>
      <c r="E58" s="25">
        <f t="shared" si="0"/>
        <v>0</v>
      </c>
      <c r="F58" s="414">
        <f t="shared" si="1"/>
        <v>0</v>
      </c>
      <c r="G58" s="54"/>
      <c r="H58" s="54"/>
      <c r="I58" s="54"/>
      <c r="J58" s="54"/>
      <c r="K58" s="34"/>
      <c r="M58" s="34"/>
      <c r="N58" s="34"/>
      <c r="O58" s="34"/>
      <c r="P58" s="34"/>
      <c r="Q58" s="34"/>
      <c r="R58" s="34"/>
      <c r="S58" s="34"/>
      <c r="T58" s="34"/>
      <c r="U58" s="34"/>
      <c r="V58" s="13"/>
      <c r="W58" s="13"/>
      <c r="X58" s="13"/>
      <c r="Y58" s="13"/>
    </row>
    <row r="59" spans="1:25" ht="16.5" customHeight="1">
      <c r="A59" s="191">
        <v>9</v>
      </c>
      <c r="B59" s="860" t="s">
        <v>165</v>
      </c>
      <c r="C59" s="408">
        <v>1004</v>
      </c>
      <c r="D59" s="408">
        <v>1004</v>
      </c>
      <c r="E59" s="25">
        <f t="shared" si="0"/>
        <v>0</v>
      </c>
      <c r="F59" s="414">
        <f t="shared" si="1"/>
        <v>0</v>
      </c>
      <c r="G59" s="54"/>
      <c r="H59" s="54"/>
      <c r="I59" s="54"/>
      <c r="J59" s="54"/>
      <c r="K59" s="34"/>
      <c r="M59" s="34"/>
      <c r="N59" s="34"/>
      <c r="O59" s="34"/>
      <c r="P59" s="34"/>
      <c r="Q59" s="34"/>
      <c r="R59" s="34"/>
      <c r="S59" s="34"/>
      <c r="T59" s="34"/>
      <c r="U59" s="34"/>
      <c r="V59" s="13"/>
      <c r="W59" s="13"/>
      <c r="X59" s="13"/>
      <c r="Y59" s="13"/>
    </row>
    <row r="60" spans="1:25" ht="15.75">
      <c r="A60" s="191">
        <v>10</v>
      </c>
      <c r="B60" s="860" t="s">
        <v>166</v>
      </c>
      <c r="C60" s="408">
        <v>925</v>
      </c>
      <c r="D60" s="408">
        <v>925</v>
      </c>
      <c r="E60" s="25">
        <f t="shared" si="0"/>
        <v>0</v>
      </c>
      <c r="F60" s="414">
        <f t="shared" si="1"/>
        <v>0</v>
      </c>
      <c r="G60" s="54"/>
      <c r="H60" s="54"/>
      <c r="I60" s="54"/>
      <c r="J60" s="54"/>
      <c r="K60" s="34"/>
      <c r="M60" s="34"/>
      <c r="N60" s="34"/>
      <c r="O60" s="34"/>
      <c r="P60" s="34"/>
      <c r="Q60" s="34"/>
      <c r="R60" s="34"/>
      <c r="S60" s="34"/>
      <c r="T60" s="34"/>
      <c r="U60" s="34"/>
      <c r="V60" s="13"/>
      <c r="W60" s="13"/>
      <c r="X60" s="13"/>
      <c r="Y60" s="13"/>
    </row>
    <row r="61" spans="1:25" ht="15.75" customHeight="1">
      <c r="A61" s="191">
        <v>11</v>
      </c>
      <c r="B61" s="860" t="s">
        <v>145</v>
      </c>
      <c r="C61" s="408">
        <v>203</v>
      </c>
      <c r="D61" s="408">
        <v>203</v>
      </c>
      <c r="E61" s="25">
        <f t="shared" si="0"/>
        <v>0</v>
      </c>
      <c r="F61" s="414">
        <f t="shared" si="1"/>
        <v>0</v>
      </c>
      <c r="G61" s="54"/>
      <c r="H61" s="54"/>
      <c r="I61" s="54"/>
      <c r="J61" s="54"/>
      <c r="K61" s="34"/>
      <c r="M61" s="34"/>
      <c r="N61" s="34"/>
      <c r="O61" s="34"/>
      <c r="P61" s="34"/>
      <c r="Q61" s="34"/>
      <c r="R61" s="34"/>
      <c r="S61" s="34"/>
      <c r="T61" s="34"/>
      <c r="U61" s="34"/>
      <c r="V61" s="13"/>
      <c r="W61" s="13"/>
      <c r="X61" s="13"/>
      <c r="Y61" s="13"/>
    </row>
    <row r="62" spans="1:25" ht="17.25" customHeight="1">
      <c r="A62" s="191">
        <v>12</v>
      </c>
      <c r="B62" s="860" t="s">
        <v>146</v>
      </c>
      <c r="C62" s="408">
        <v>347</v>
      </c>
      <c r="D62" s="408">
        <v>347</v>
      </c>
      <c r="E62" s="25">
        <f t="shared" si="0"/>
        <v>0</v>
      </c>
      <c r="F62" s="414">
        <f t="shared" si="1"/>
        <v>0</v>
      </c>
      <c r="G62" s="54"/>
      <c r="H62" s="54"/>
      <c r="I62" s="54"/>
      <c r="J62" s="54"/>
      <c r="K62" s="34"/>
      <c r="M62" s="34"/>
      <c r="N62" s="34"/>
      <c r="O62" s="34"/>
      <c r="P62" s="34"/>
      <c r="Q62" s="34"/>
      <c r="R62" s="34"/>
      <c r="S62" s="34"/>
      <c r="T62" s="34"/>
      <c r="U62" s="34"/>
      <c r="V62" s="13"/>
      <c r="W62" s="13"/>
      <c r="X62" s="13"/>
      <c r="Y62" s="13"/>
    </row>
    <row r="63" spans="1:25" ht="16.5" customHeight="1">
      <c r="A63" s="191">
        <v>13</v>
      </c>
      <c r="B63" s="860" t="s">
        <v>147</v>
      </c>
      <c r="C63" s="408">
        <v>709</v>
      </c>
      <c r="D63" s="408">
        <v>709</v>
      </c>
      <c r="E63" s="25">
        <f t="shared" si="0"/>
        <v>0</v>
      </c>
      <c r="F63" s="414">
        <f t="shared" si="1"/>
        <v>0</v>
      </c>
      <c r="G63" s="54"/>
      <c r="H63" s="54"/>
      <c r="I63" s="54"/>
      <c r="J63" s="54"/>
      <c r="K63" s="34"/>
      <c r="M63" s="34"/>
      <c r="N63" s="34"/>
      <c r="O63" s="34"/>
      <c r="P63" s="34"/>
      <c r="Q63" s="34"/>
      <c r="R63" s="34"/>
      <c r="S63" s="34"/>
      <c r="T63" s="34"/>
      <c r="U63" s="34"/>
      <c r="V63" s="13"/>
      <c r="W63" s="13"/>
      <c r="X63" s="13"/>
      <c r="Y63" s="13"/>
    </row>
    <row r="64" spans="1:25" ht="15.75">
      <c r="A64" s="191">
        <v>14</v>
      </c>
      <c r="B64" s="860" t="s">
        <v>148</v>
      </c>
      <c r="C64" s="408">
        <v>650</v>
      </c>
      <c r="D64" s="408">
        <v>650</v>
      </c>
      <c r="E64" s="25">
        <f t="shared" si="0"/>
        <v>0</v>
      </c>
      <c r="F64" s="414">
        <f t="shared" si="1"/>
        <v>0</v>
      </c>
      <c r="G64" s="54"/>
      <c r="H64" s="54"/>
      <c r="I64" s="54"/>
      <c r="J64" s="54"/>
      <c r="K64" s="34"/>
      <c r="M64" s="34"/>
      <c r="N64" s="34"/>
      <c r="O64" s="34"/>
      <c r="P64" s="34"/>
      <c r="Q64" s="34"/>
      <c r="R64" s="34"/>
      <c r="S64" s="34"/>
      <c r="T64" s="34"/>
      <c r="U64" s="34"/>
      <c r="V64" s="13"/>
      <c r="W64" s="13"/>
      <c r="X64" s="13"/>
      <c r="Y64" s="13"/>
    </row>
    <row r="65" spans="1:25" ht="15.75" customHeight="1">
      <c r="A65" s="191">
        <v>15</v>
      </c>
      <c r="B65" s="860" t="s">
        <v>149</v>
      </c>
      <c r="C65" s="408">
        <v>377</v>
      </c>
      <c r="D65" s="408">
        <v>377</v>
      </c>
      <c r="E65" s="25">
        <f t="shared" si="0"/>
        <v>0</v>
      </c>
      <c r="F65" s="414">
        <f t="shared" si="1"/>
        <v>0</v>
      </c>
      <c r="G65" s="54"/>
      <c r="H65" s="54"/>
      <c r="I65" s="54"/>
      <c r="J65" s="54"/>
      <c r="K65" s="34"/>
      <c r="M65" s="34"/>
      <c r="N65" s="34"/>
      <c r="O65" s="34"/>
      <c r="P65" s="34"/>
      <c r="Q65" s="34"/>
      <c r="R65" s="34"/>
      <c r="S65" s="34"/>
      <c r="T65" s="34"/>
      <c r="U65" s="34"/>
      <c r="V65" s="13"/>
      <c r="W65" s="13"/>
      <c r="X65" s="13"/>
      <c r="Y65" s="13"/>
    </row>
    <row r="66" spans="1:25" ht="17.25" customHeight="1">
      <c r="A66" s="191">
        <v>16</v>
      </c>
      <c r="B66" s="860" t="s">
        <v>150</v>
      </c>
      <c r="C66" s="408">
        <v>497</v>
      </c>
      <c r="D66" s="408">
        <v>497</v>
      </c>
      <c r="E66" s="25">
        <f t="shared" si="0"/>
        <v>0</v>
      </c>
      <c r="F66" s="414">
        <f t="shared" si="1"/>
        <v>0</v>
      </c>
      <c r="G66" s="54"/>
      <c r="H66" s="54"/>
      <c r="I66" s="54"/>
      <c r="J66" s="5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13"/>
      <c r="W66" s="13"/>
      <c r="X66" s="13"/>
      <c r="Y66" s="13"/>
    </row>
    <row r="67" spans="1:25" ht="16.5" customHeight="1">
      <c r="A67" s="191">
        <v>17</v>
      </c>
      <c r="B67" s="860" t="s">
        <v>151</v>
      </c>
      <c r="C67" s="408">
        <v>335</v>
      </c>
      <c r="D67" s="408">
        <v>335</v>
      </c>
      <c r="E67" s="25">
        <f t="shared" si="0"/>
        <v>0</v>
      </c>
      <c r="F67" s="414">
        <f t="shared" si="1"/>
        <v>0</v>
      </c>
      <c r="G67" s="54"/>
      <c r="H67" s="54"/>
      <c r="I67" s="54"/>
      <c r="J67" s="5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13"/>
      <c r="W67" s="13"/>
      <c r="X67" s="13"/>
      <c r="Y67" s="13"/>
    </row>
    <row r="68" spans="1:25" ht="15.75">
      <c r="A68" s="191">
        <v>18</v>
      </c>
      <c r="B68" s="860" t="s">
        <v>152</v>
      </c>
      <c r="C68" s="408">
        <v>1128</v>
      </c>
      <c r="D68" s="408">
        <v>1128</v>
      </c>
      <c r="E68" s="25">
        <f t="shared" si="0"/>
        <v>0</v>
      </c>
      <c r="F68" s="414">
        <f t="shared" si="1"/>
        <v>0</v>
      </c>
      <c r="G68" s="54"/>
      <c r="H68" s="54"/>
      <c r="I68" s="54"/>
      <c r="J68" s="5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13"/>
      <c r="W68" s="13"/>
      <c r="X68" s="13"/>
      <c r="Y68" s="13"/>
    </row>
    <row r="69" spans="1:25" ht="15.75" customHeight="1">
      <c r="A69" s="191">
        <v>19</v>
      </c>
      <c r="B69" s="860" t="s">
        <v>153</v>
      </c>
      <c r="C69" s="408">
        <v>434</v>
      </c>
      <c r="D69" s="408">
        <v>434</v>
      </c>
      <c r="E69" s="25">
        <f t="shared" si="0"/>
        <v>0</v>
      </c>
      <c r="F69" s="414">
        <f t="shared" si="1"/>
        <v>0</v>
      </c>
      <c r="G69" s="54"/>
      <c r="H69" s="54"/>
      <c r="I69" s="54"/>
      <c r="J69" s="5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13"/>
      <c r="W69" s="13"/>
      <c r="X69" s="13"/>
      <c r="Y69" s="13"/>
    </row>
    <row r="70" spans="1:25" ht="17.25" customHeight="1">
      <c r="A70" s="191">
        <v>20</v>
      </c>
      <c r="B70" s="860" t="s">
        <v>154</v>
      </c>
      <c r="C70" s="408">
        <v>995</v>
      </c>
      <c r="D70" s="408">
        <v>995</v>
      </c>
      <c r="E70" s="25">
        <f t="shared" si="0"/>
        <v>0</v>
      </c>
      <c r="F70" s="414">
        <f t="shared" si="1"/>
        <v>0</v>
      </c>
      <c r="G70" s="54"/>
      <c r="H70" s="54"/>
      <c r="I70" s="54"/>
      <c r="J70" s="5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13"/>
      <c r="W70" s="13"/>
      <c r="X70" s="13"/>
      <c r="Y70" s="13"/>
    </row>
    <row r="71" spans="1:25" ht="17.25" customHeight="1">
      <c r="A71" s="191">
        <v>21</v>
      </c>
      <c r="B71" s="860" t="s">
        <v>155</v>
      </c>
      <c r="C71" s="408">
        <v>215</v>
      </c>
      <c r="D71" s="408">
        <v>215</v>
      </c>
      <c r="E71" s="25">
        <f t="shared" si="0"/>
        <v>0</v>
      </c>
      <c r="F71" s="414">
        <f t="shared" si="1"/>
        <v>0</v>
      </c>
      <c r="G71" s="54"/>
      <c r="H71" s="54"/>
      <c r="I71" s="54"/>
      <c r="J71" s="5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13"/>
      <c r="W71" s="13"/>
      <c r="X71" s="13"/>
      <c r="Y71" s="13"/>
    </row>
    <row r="72" spans="1:25" ht="17.25" customHeight="1" thickBot="1">
      <c r="A72" s="851">
        <v>22</v>
      </c>
      <c r="B72" s="860" t="s">
        <v>156</v>
      </c>
      <c r="C72" s="852">
        <v>217</v>
      </c>
      <c r="D72" s="852">
        <v>217</v>
      </c>
      <c r="E72" s="146">
        <f t="shared" si="0"/>
        <v>0</v>
      </c>
      <c r="F72" s="853">
        <f t="shared" si="1"/>
        <v>0</v>
      </c>
      <c r="G72" s="54"/>
      <c r="H72" s="54"/>
      <c r="I72" s="54"/>
      <c r="J72" s="5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13"/>
      <c r="W72" s="13"/>
      <c r="X72" s="13"/>
      <c r="Y72" s="13"/>
    </row>
    <row r="73" spans="1:25" ht="22.5" customHeight="1" thickBot="1">
      <c r="A73" s="698"/>
      <c r="B73" s="699" t="s">
        <v>20</v>
      </c>
      <c r="C73" s="854">
        <f>SUM(C51:C72)</f>
        <v>13340</v>
      </c>
      <c r="D73" s="854">
        <f>SUM(D51:D72)</f>
        <v>13340</v>
      </c>
      <c r="E73" s="854">
        <f t="shared" si="0"/>
        <v>0</v>
      </c>
      <c r="F73" s="855">
        <f t="shared" si="1"/>
        <v>0</v>
      </c>
      <c r="G73" s="54"/>
      <c r="H73" s="54"/>
      <c r="I73" s="54"/>
      <c r="J73" s="5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13"/>
      <c r="W73" s="13"/>
      <c r="X73" s="13"/>
      <c r="Y73" s="13"/>
    </row>
    <row r="74" spans="1:25" ht="22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13"/>
      <c r="W74" s="13"/>
      <c r="X74" s="13"/>
      <c r="Y74" s="13"/>
    </row>
    <row r="75" spans="1:25" ht="35.25" customHeight="1" thickBot="1">
      <c r="A75" s="1116" t="s">
        <v>371</v>
      </c>
      <c r="B75" s="1116"/>
      <c r="C75" s="1116"/>
      <c r="D75" s="1116"/>
      <c r="E75" s="1116"/>
      <c r="F75" s="1116"/>
      <c r="G75" s="1116"/>
      <c r="H75" s="371"/>
      <c r="I75" s="371"/>
      <c r="J75" s="1174" t="s">
        <v>339</v>
      </c>
      <c r="K75" s="1174"/>
      <c r="L75" s="1174"/>
      <c r="M75" s="5"/>
      <c r="N75" s="1175" t="s">
        <v>340</v>
      </c>
      <c r="O75" s="1175"/>
      <c r="P75" s="1175"/>
      <c r="Q75" s="34"/>
      <c r="R75" s="34"/>
      <c r="S75" s="34"/>
      <c r="T75" s="34"/>
      <c r="U75" s="34"/>
      <c r="V75" s="13"/>
      <c r="W75" s="13"/>
      <c r="X75" s="13"/>
      <c r="Y75" s="13"/>
    </row>
    <row r="76" spans="1:28" ht="45.75" customHeight="1" thickBot="1">
      <c r="A76" s="675" t="s">
        <v>3</v>
      </c>
      <c r="B76" s="847" t="s">
        <v>60</v>
      </c>
      <c r="C76" s="848" t="s">
        <v>168</v>
      </c>
      <c r="D76" s="847" t="s">
        <v>87</v>
      </c>
      <c r="E76" s="849" t="s">
        <v>61</v>
      </c>
      <c r="F76" s="850" t="s">
        <v>62</v>
      </c>
      <c r="G76" s="54"/>
      <c r="H76" s="54"/>
      <c r="I76" s="54"/>
      <c r="J76" s="23" t="s">
        <v>170</v>
      </c>
      <c r="K76" s="38" t="s">
        <v>171</v>
      </c>
      <c r="L76" s="39" t="s">
        <v>20</v>
      </c>
      <c r="M76" s="34"/>
      <c r="N76" s="23" t="s">
        <v>170</v>
      </c>
      <c r="O76" s="38" t="s">
        <v>171</v>
      </c>
      <c r="P76" s="39" t="s">
        <v>20</v>
      </c>
      <c r="Q76" s="34"/>
      <c r="R76" s="40"/>
      <c r="S76" s="40"/>
      <c r="T76" s="41"/>
      <c r="U76" s="41"/>
      <c r="V76" s="41"/>
      <c r="W76" s="41"/>
      <c r="X76" s="4"/>
      <c r="Y76" s="4"/>
      <c r="Z76" s="4"/>
      <c r="AA76" s="10"/>
      <c r="AB76" s="4"/>
    </row>
    <row r="77" spans="1:28" ht="18" customHeight="1">
      <c r="A77" s="859">
        <v>1</v>
      </c>
      <c r="B77" s="860" t="s">
        <v>157</v>
      </c>
      <c r="C77" s="861">
        <v>563</v>
      </c>
      <c r="D77" s="861">
        <v>563</v>
      </c>
      <c r="E77" s="845">
        <f>C77-D77</f>
        <v>0</v>
      </c>
      <c r="F77" s="846">
        <f>E77/C77</f>
        <v>0</v>
      </c>
      <c r="G77" s="54"/>
      <c r="H77" s="54"/>
      <c r="I77" s="54"/>
      <c r="J77" s="348">
        <v>544</v>
      </c>
      <c r="K77" s="349">
        <v>19</v>
      </c>
      <c r="L77" s="683">
        <f>SUM(J77:K77)</f>
        <v>563</v>
      </c>
      <c r="M77" s="34"/>
      <c r="N77" s="348">
        <v>544</v>
      </c>
      <c r="O77" s="349">
        <v>19</v>
      </c>
      <c r="P77" s="683">
        <f>SUM(N77:O77)</f>
        <v>563</v>
      </c>
      <c r="Q77" s="34"/>
      <c r="R77" s="40"/>
      <c r="S77" s="177"/>
      <c r="T77" s="4"/>
      <c r="U77" s="4"/>
      <c r="V77" s="185"/>
      <c r="W77" s="4"/>
      <c r="X77" s="186"/>
      <c r="Y77" s="186"/>
      <c r="Z77" s="186"/>
      <c r="AA77" s="4"/>
      <c r="AB77" s="187"/>
    </row>
    <row r="78" spans="1:28" ht="18" customHeight="1">
      <c r="A78" s="333">
        <v>2</v>
      </c>
      <c r="B78" s="183" t="s">
        <v>158</v>
      </c>
      <c r="C78" s="413">
        <v>196</v>
      </c>
      <c r="D78" s="413">
        <v>196</v>
      </c>
      <c r="E78" s="25">
        <f aca="true" t="shared" si="2" ref="E78:E88">C78-D78</f>
        <v>0</v>
      </c>
      <c r="F78" s="414">
        <f aca="true" t="shared" si="3" ref="F78:F88">E78/C78</f>
        <v>0</v>
      </c>
      <c r="G78" s="54"/>
      <c r="H78" s="54"/>
      <c r="I78" s="54"/>
      <c r="J78" s="348">
        <v>194</v>
      </c>
      <c r="K78" s="349">
        <v>2</v>
      </c>
      <c r="L78" s="683">
        <f aca="true" t="shared" si="4" ref="L78:L98">SUM(J78:K78)</f>
        <v>196</v>
      </c>
      <c r="M78" s="34"/>
      <c r="N78" s="348">
        <v>194</v>
      </c>
      <c r="O78" s="349">
        <v>2</v>
      </c>
      <c r="P78" s="683">
        <f aca="true" t="shared" si="5" ref="P78:P98">SUM(N78:O78)</f>
        <v>196</v>
      </c>
      <c r="Q78" s="34"/>
      <c r="R78" s="40"/>
      <c r="S78" s="177"/>
      <c r="T78" s="4"/>
      <c r="U78" s="4"/>
      <c r="V78" s="185"/>
      <c r="W78" s="4"/>
      <c r="X78" s="186"/>
      <c r="Y78" s="186"/>
      <c r="Z78" s="186"/>
      <c r="AA78" s="4"/>
      <c r="AB78" s="187"/>
    </row>
    <row r="79" spans="1:28" ht="18" customHeight="1">
      <c r="A79" s="333">
        <v>3</v>
      </c>
      <c r="B79" s="183" t="s">
        <v>159</v>
      </c>
      <c r="C79" s="413">
        <v>514</v>
      </c>
      <c r="D79" s="413">
        <v>514</v>
      </c>
      <c r="E79" s="25">
        <f t="shared" si="2"/>
        <v>0</v>
      </c>
      <c r="F79" s="414">
        <f t="shared" si="3"/>
        <v>0</v>
      </c>
      <c r="G79" s="54"/>
      <c r="H79" s="54"/>
      <c r="I79" s="54"/>
      <c r="J79" s="348">
        <v>514</v>
      </c>
      <c r="K79" s="349">
        <v>0</v>
      </c>
      <c r="L79" s="683">
        <f t="shared" si="4"/>
        <v>514</v>
      </c>
      <c r="M79" s="34"/>
      <c r="N79" s="348">
        <v>514</v>
      </c>
      <c r="O79" s="349">
        <v>0</v>
      </c>
      <c r="P79" s="683">
        <f t="shared" si="5"/>
        <v>514</v>
      </c>
      <c r="Q79" s="34"/>
      <c r="R79" s="40"/>
      <c r="S79" s="177"/>
      <c r="T79" s="4"/>
      <c r="U79" s="4"/>
      <c r="V79" s="185"/>
      <c r="W79" s="4"/>
      <c r="X79" s="186"/>
      <c r="Y79" s="186"/>
      <c r="Z79" s="186"/>
      <c r="AA79" s="4"/>
      <c r="AB79" s="187"/>
    </row>
    <row r="80" spans="1:28" ht="17.25" customHeight="1">
      <c r="A80" s="333">
        <v>4</v>
      </c>
      <c r="B80" s="183" t="s">
        <v>160</v>
      </c>
      <c r="C80" s="413">
        <v>597</v>
      </c>
      <c r="D80" s="413">
        <v>597</v>
      </c>
      <c r="E80" s="25">
        <f t="shared" si="2"/>
        <v>0</v>
      </c>
      <c r="F80" s="414">
        <f t="shared" si="3"/>
        <v>0</v>
      </c>
      <c r="G80" s="54"/>
      <c r="H80" s="54"/>
      <c r="I80" s="54"/>
      <c r="J80" s="348">
        <v>592</v>
      </c>
      <c r="K80" s="349">
        <v>5</v>
      </c>
      <c r="L80" s="683">
        <f t="shared" si="4"/>
        <v>597</v>
      </c>
      <c r="M80" s="34"/>
      <c r="N80" s="348">
        <v>592</v>
      </c>
      <c r="O80" s="349">
        <v>5</v>
      </c>
      <c r="P80" s="683">
        <f t="shared" si="5"/>
        <v>597</v>
      </c>
      <c r="Q80" s="34"/>
      <c r="R80" s="40"/>
      <c r="S80" s="177"/>
      <c r="T80" s="4"/>
      <c r="U80" s="4"/>
      <c r="V80" s="185"/>
      <c r="W80" s="4"/>
      <c r="X80" s="186"/>
      <c r="Y80" s="186"/>
      <c r="Z80" s="186"/>
      <c r="AA80" s="4"/>
      <c r="AB80" s="187"/>
    </row>
    <row r="81" spans="1:28" ht="17.25" customHeight="1">
      <c r="A81" s="333">
        <v>5</v>
      </c>
      <c r="B81" s="183" t="s">
        <v>161</v>
      </c>
      <c r="C81" s="413">
        <v>429</v>
      </c>
      <c r="D81" s="413">
        <v>429</v>
      </c>
      <c r="E81" s="25">
        <f t="shared" si="2"/>
        <v>0</v>
      </c>
      <c r="F81" s="414">
        <f t="shared" si="3"/>
        <v>0</v>
      </c>
      <c r="G81" s="54"/>
      <c r="H81" s="54"/>
      <c r="I81" s="54"/>
      <c r="J81" s="348">
        <v>423</v>
      </c>
      <c r="K81" s="349">
        <v>6</v>
      </c>
      <c r="L81" s="683">
        <f t="shared" si="4"/>
        <v>429</v>
      </c>
      <c r="M81" s="34"/>
      <c r="N81" s="348">
        <v>423</v>
      </c>
      <c r="O81" s="349">
        <v>6</v>
      </c>
      <c r="P81" s="683">
        <f t="shared" si="5"/>
        <v>429</v>
      </c>
      <c r="Q81" s="34"/>
      <c r="R81" s="40"/>
      <c r="S81" s="177"/>
      <c r="T81" s="4"/>
      <c r="U81" s="4"/>
      <c r="V81" s="185"/>
      <c r="W81" s="4"/>
      <c r="X81" s="186"/>
      <c r="Y81" s="186"/>
      <c r="Z81" s="186"/>
      <c r="AA81" s="4"/>
      <c r="AB81" s="187"/>
    </row>
    <row r="82" spans="1:28" ht="17.25" customHeight="1">
      <c r="A82" s="333">
        <v>6</v>
      </c>
      <c r="B82" s="183" t="s">
        <v>162</v>
      </c>
      <c r="C82" s="413">
        <v>572</v>
      </c>
      <c r="D82" s="413">
        <v>572</v>
      </c>
      <c r="E82" s="25">
        <f t="shared" si="2"/>
        <v>0</v>
      </c>
      <c r="F82" s="414">
        <f t="shared" si="3"/>
        <v>0</v>
      </c>
      <c r="G82" s="54"/>
      <c r="H82" s="54"/>
      <c r="I82" s="54"/>
      <c r="J82" s="348">
        <v>558</v>
      </c>
      <c r="K82" s="349">
        <v>14</v>
      </c>
      <c r="L82" s="683">
        <f t="shared" si="4"/>
        <v>572</v>
      </c>
      <c r="M82" s="34"/>
      <c r="N82" s="348">
        <v>558</v>
      </c>
      <c r="O82" s="349">
        <v>14</v>
      </c>
      <c r="P82" s="683">
        <f t="shared" si="5"/>
        <v>572</v>
      </c>
      <c r="Q82" s="34"/>
      <c r="R82" s="40"/>
      <c r="S82" s="177"/>
      <c r="T82" s="4"/>
      <c r="U82" s="4"/>
      <c r="V82" s="185"/>
      <c r="W82" s="4"/>
      <c r="X82" s="186"/>
      <c r="Y82" s="186"/>
      <c r="Z82" s="186"/>
      <c r="AA82" s="4"/>
      <c r="AB82" s="187"/>
    </row>
    <row r="83" spans="1:28" ht="17.25" customHeight="1">
      <c r="A83" s="333">
        <v>7</v>
      </c>
      <c r="B83" s="183" t="s">
        <v>163</v>
      </c>
      <c r="C83" s="413">
        <v>333</v>
      </c>
      <c r="D83" s="413">
        <v>333</v>
      </c>
      <c r="E83" s="25">
        <f t="shared" si="2"/>
        <v>0</v>
      </c>
      <c r="F83" s="414">
        <f t="shared" si="3"/>
        <v>0</v>
      </c>
      <c r="G83" s="54"/>
      <c r="H83" s="54"/>
      <c r="I83" s="54"/>
      <c r="J83" s="348">
        <v>331</v>
      </c>
      <c r="K83" s="349">
        <v>2</v>
      </c>
      <c r="L83" s="683">
        <f t="shared" si="4"/>
        <v>333</v>
      </c>
      <c r="M83" s="34"/>
      <c r="N83" s="348">
        <v>331</v>
      </c>
      <c r="O83" s="349">
        <v>2</v>
      </c>
      <c r="P83" s="683">
        <f t="shared" si="5"/>
        <v>333</v>
      </c>
      <c r="Q83" s="34"/>
      <c r="R83" s="40"/>
      <c r="S83" s="177"/>
      <c r="T83" s="4"/>
      <c r="U83" s="4"/>
      <c r="V83" s="185"/>
      <c r="W83" s="4"/>
      <c r="X83" s="186"/>
      <c r="Y83" s="186"/>
      <c r="Z83" s="186"/>
      <c r="AA83" s="4"/>
      <c r="AB83" s="187"/>
    </row>
    <row r="84" spans="1:28" ht="17.25" customHeight="1">
      <c r="A84" s="333">
        <v>8</v>
      </c>
      <c r="B84" s="183" t="s">
        <v>164</v>
      </c>
      <c r="C84" s="413">
        <v>327</v>
      </c>
      <c r="D84" s="413">
        <v>327</v>
      </c>
      <c r="E84" s="25">
        <f t="shared" si="2"/>
        <v>0</v>
      </c>
      <c r="F84" s="414">
        <f t="shared" si="3"/>
        <v>0</v>
      </c>
      <c r="G84" s="54"/>
      <c r="H84" s="54"/>
      <c r="I84" s="54"/>
      <c r="J84" s="348">
        <v>322</v>
      </c>
      <c r="K84" s="349">
        <v>5</v>
      </c>
      <c r="L84" s="683">
        <f t="shared" si="4"/>
        <v>327</v>
      </c>
      <c r="M84" s="34"/>
      <c r="N84" s="348">
        <v>322</v>
      </c>
      <c r="O84" s="349">
        <v>5</v>
      </c>
      <c r="P84" s="683">
        <f t="shared" si="5"/>
        <v>327</v>
      </c>
      <c r="Q84" s="34"/>
      <c r="R84" s="40"/>
      <c r="S84" s="177"/>
      <c r="T84" s="4"/>
      <c r="U84" s="4"/>
      <c r="V84" s="185"/>
      <c r="W84" s="4"/>
      <c r="X84" s="186"/>
      <c r="Y84" s="186"/>
      <c r="Z84" s="186"/>
      <c r="AA84" s="4"/>
      <c r="AB84" s="187"/>
    </row>
    <row r="85" spans="1:28" ht="17.25" customHeight="1">
      <c r="A85" s="333">
        <v>9</v>
      </c>
      <c r="B85" s="183" t="s">
        <v>165</v>
      </c>
      <c r="C85" s="413">
        <v>686</v>
      </c>
      <c r="D85" s="413">
        <v>686</v>
      </c>
      <c r="E85" s="25">
        <f t="shared" si="2"/>
        <v>0</v>
      </c>
      <c r="F85" s="414">
        <f t="shared" si="3"/>
        <v>0</v>
      </c>
      <c r="G85" s="54"/>
      <c r="H85" s="54"/>
      <c r="I85" s="54"/>
      <c r="J85" s="348">
        <v>675</v>
      </c>
      <c r="K85" s="349">
        <v>11</v>
      </c>
      <c r="L85" s="683">
        <f t="shared" si="4"/>
        <v>686</v>
      </c>
      <c r="M85" s="34"/>
      <c r="N85" s="348">
        <v>675</v>
      </c>
      <c r="O85" s="349">
        <v>11</v>
      </c>
      <c r="P85" s="683">
        <f t="shared" si="5"/>
        <v>686</v>
      </c>
      <c r="Q85" s="34"/>
      <c r="R85" s="40"/>
      <c r="S85" s="177"/>
      <c r="T85" s="4"/>
      <c r="U85" s="4"/>
      <c r="V85" s="185"/>
      <c r="W85" s="4"/>
      <c r="X85" s="186"/>
      <c r="Y85" s="186"/>
      <c r="Z85" s="186"/>
      <c r="AA85" s="4"/>
      <c r="AB85" s="187"/>
    </row>
    <row r="86" spans="1:28" ht="17.25" customHeight="1">
      <c r="A86" s="333">
        <v>10</v>
      </c>
      <c r="B86" s="183" t="s">
        <v>166</v>
      </c>
      <c r="C86" s="413">
        <v>547</v>
      </c>
      <c r="D86" s="413">
        <v>547</v>
      </c>
      <c r="E86" s="25">
        <f t="shared" si="2"/>
        <v>0</v>
      </c>
      <c r="F86" s="414">
        <f t="shared" si="3"/>
        <v>0</v>
      </c>
      <c r="G86" s="54"/>
      <c r="H86" s="54"/>
      <c r="I86" s="54"/>
      <c r="J86" s="348">
        <v>536</v>
      </c>
      <c r="K86" s="349">
        <v>11</v>
      </c>
      <c r="L86" s="683">
        <f t="shared" si="4"/>
        <v>547</v>
      </c>
      <c r="M86" s="34"/>
      <c r="N86" s="348">
        <v>536</v>
      </c>
      <c r="O86" s="349">
        <v>11</v>
      </c>
      <c r="P86" s="683">
        <f t="shared" si="5"/>
        <v>547</v>
      </c>
      <c r="Q86" s="34"/>
      <c r="R86" s="40"/>
      <c r="S86" s="177"/>
      <c r="T86" s="4"/>
      <c r="U86" s="4"/>
      <c r="V86" s="185"/>
      <c r="W86" s="4"/>
      <c r="X86" s="186"/>
      <c r="Y86" s="186"/>
      <c r="Z86" s="186"/>
      <c r="AA86" s="4"/>
      <c r="AB86" s="187"/>
    </row>
    <row r="87" spans="1:28" ht="17.25" customHeight="1">
      <c r="A87" s="333">
        <v>11</v>
      </c>
      <c r="B87" s="183" t="s">
        <v>145</v>
      </c>
      <c r="C87" s="413">
        <v>286</v>
      </c>
      <c r="D87" s="413">
        <v>286</v>
      </c>
      <c r="E87" s="25">
        <f t="shared" si="2"/>
        <v>0</v>
      </c>
      <c r="F87" s="414">
        <f t="shared" si="3"/>
        <v>0</v>
      </c>
      <c r="G87" s="54"/>
      <c r="H87" s="54"/>
      <c r="I87" s="54"/>
      <c r="J87" s="348">
        <v>275</v>
      </c>
      <c r="K87" s="349">
        <v>11</v>
      </c>
      <c r="L87" s="683">
        <f t="shared" si="4"/>
        <v>286</v>
      </c>
      <c r="M87" s="34"/>
      <c r="N87" s="348">
        <v>275</v>
      </c>
      <c r="O87" s="349">
        <v>11</v>
      </c>
      <c r="P87" s="683">
        <f t="shared" si="5"/>
        <v>286</v>
      </c>
      <c r="Q87" s="34"/>
      <c r="R87" s="40"/>
      <c r="S87" s="177"/>
      <c r="T87" s="4"/>
      <c r="U87" s="4"/>
      <c r="V87" s="185"/>
      <c r="W87" s="4"/>
      <c r="X87" s="186"/>
      <c r="Y87" s="186"/>
      <c r="Z87" s="186"/>
      <c r="AA87" s="4"/>
      <c r="AB87" s="187"/>
    </row>
    <row r="88" spans="1:28" ht="17.25" customHeight="1">
      <c r="A88" s="333">
        <v>12</v>
      </c>
      <c r="B88" s="183" t="s">
        <v>146</v>
      </c>
      <c r="C88" s="413">
        <v>196</v>
      </c>
      <c r="D88" s="413">
        <v>196</v>
      </c>
      <c r="E88" s="25">
        <f t="shared" si="2"/>
        <v>0</v>
      </c>
      <c r="F88" s="414">
        <f t="shared" si="3"/>
        <v>0</v>
      </c>
      <c r="G88" s="54"/>
      <c r="H88" s="54"/>
      <c r="I88" s="54"/>
      <c r="J88" s="348">
        <v>184</v>
      </c>
      <c r="K88" s="349">
        <v>12</v>
      </c>
      <c r="L88" s="683">
        <f t="shared" si="4"/>
        <v>196</v>
      </c>
      <c r="M88" s="34"/>
      <c r="N88" s="348">
        <v>184</v>
      </c>
      <c r="O88" s="349">
        <v>12</v>
      </c>
      <c r="P88" s="683">
        <f t="shared" si="5"/>
        <v>196</v>
      </c>
      <c r="Q88" s="34"/>
      <c r="R88" s="40"/>
      <c r="S88" s="177"/>
      <c r="T88" s="4"/>
      <c r="U88" s="4"/>
      <c r="V88" s="185"/>
      <c r="W88" s="4"/>
      <c r="X88" s="186"/>
      <c r="Y88" s="186"/>
      <c r="Z88" s="186"/>
      <c r="AA88" s="4"/>
      <c r="AB88" s="187"/>
    </row>
    <row r="89" spans="1:28" ht="18" customHeight="1">
      <c r="A89" s="333">
        <v>13</v>
      </c>
      <c r="B89" s="183" t="s">
        <v>147</v>
      </c>
      <c r="C89" s="413">
        <v>518</v>
      </c>
      <c r="D89" s="413">
        <v>518</v>
      </c>
      <c r="E89" s="25">
        <f aca="true" t="shared" si="6" ref="E89:E98">C89-D89</f>
        <v>0</v>
      </c>
      <c r="F89" s="414">
        <f aca="true" t="shared" si="7" ref="F89:F98">E89/C89</f>
        <v>0</v>
      </c>
      <c r="G89" s="54"/>
      <c r="H89" s="54"/>
      <c r="I89" s="54"/>
      <c r="J89" s="349">
        <v>422</v>
      </c>
      <c r="K89" s="349">
        <v>96</v>
      </c>
      <c r="L89" s="683">
        <f t="shared" si="4"/>
        <v>518</v>
      </c>
      <c r="M89" s="34"/>
      <c r="N89" s="349">
        <v>422</v>
      </c>
      <c r="O89" s="349">
        <v>96</v>
      </c>
      <c r="P89" s="683">
        <f t="shared" si="5"/>
        <v>518</v>
      </c>
      <c r="Q89" s="34"/>
      <c r="R89" s="40"/>
      <c r="S89" s="177"/>
      <c r="T89" s="4"/>
      <c r="U89" s="4"/>
      <c r="V89" s="185"/>
      <c r="W89" s="4"/>
      <c r="X89" s="186"/>
      <c r="Y89" s="186"/>
      <c r="Z89" s="186"/>
      <c r="AA89" s="4"/>
      <c r="AB89" s="187"/>
    </row>
    <row r="90" spans="1:28" ht="18" customHeight="1">
      <c r="A90" s="333">
        <v>14</v>
      </c>
      <c r="B90" s="183" t="s">
        <v>148</v>
      </c>
      <c r="C90" s="413">
        <v>790</v>
      </c>
      <c r="D90" s="413">
        <v>790</v>
      </c>
      <c r="E90" s="25">
        <f t="shared" si="6"/>
        <v>0</v>
      </c>
      <c r="F90" s="414">
        <f t="shared" si="7"/>
        <v>0</v>
      </c>
      <c r="G90" s="54"/>
      <c r="H90" s="54"/>
      <c r="I90" s="54"/>
      <c r="J90" s="349">
        <v>739</v>
      </c>
      <c r="K90" s="349">
        <v>51</v>
      </c>
      <c r="L90" s="683">
        <f t="shared" si="4"/>
        <v>790</v>
      </c>
      <c r="M90" s="34"/>
      <c r="N90" s="349">
        <v>739</v>
      </c>
      <c r="O90" s="349">
        <v>51</v>
      </c>
      <c r="P90" s="683">
        <f t="shared" si="5"/>
        <v>790</v>
      </c>
      <c r="Q90" s="34"/>
      <c r="R90" s="40"/>
      <c r="S90" s="177"/>
      <c r="T90" s="4"/>
      <c r="U90" s="4"/>
      <c r="V90" s="185"/>
      <c r="W90" s="4"/>
      <c r="X90" s="186"/>
      <c r="Y90" s="186"/>
      <c r="Z90" s="186"/>
      <c r="AA90" s="4"/>
      <c r="AB90" s="187"/>
    </row>
    <row r="91" spans="1:28" ht="17.25" customHeight="1">
      <c r="A91" s="333">
        <v>15</v>
      </c>
      <c r="B91" s="183" t="s">
        <v>149</v>
      </c>
      <c r="C91" s="413">
        <v>404</v>
      </c>
      <c r="D91" s="413">
        <v>404</v>
      </c>
      <c r="E91" s="25">
        <f t="shared" si="6"/>
        <v>0</v>
      </c>
      <c r="F91" s="414">
        <f t="shared" si="7"/>
        <v>0</v>
      </c>
      <c r="G91" s="54"/>
      <c r="H91" s="54"/>
      <c r="I91" s="54"/>
      <c r="J91" s="349">
        <v>382</v>
      </c>
      <c r="K91" s="349">
        <v>22</v>
      </c>
      <c r="L91" s="683">
        <f t="shared" si="4"/>
        <v>404</v>
      </c>
      <c r="M91" s="34"/>
      <c r="N91" s="349">
        <v>382</v>
      </c>
      <c r="O91" s="349">
        <v>22</v>
      </c>
      <c r="P91" s="683">
        <f t="shared" si="5"/>
        <v>404</v>
      </c>
      <c r="Q91" s="34"/>
      <c r="R91" s="40"/>
      <c r="S91" s="177"/>
      <c r="T91" s="4"/>
      <c r="U91" s="4"/>
      <c r="V91" s="185"/>
      <c r="W91" s="4"/>
      <c r="X91" s="186"/>
      <c r="Y91" s="186"/>
      <c r="Z91" s="186"/>
      <c r="AA91" s="4"/>
      <c r="AB91" s="187"/>
    </row>
    <row r="92" spans="1:28" ht="17.25" customHeight="1">
      <c r="A92" s="333">
        <v>16</v>
      </c>
      <c r="B92" s="183" t="s">
        <v>150</v>
      </c>
      <c r="C92" s="413">
        <v>314</v>
      </c>
      <c r="D92" s="413">
        <v>314</v>
      </c>
      <c r="E92" s="25">
        <f t="shared" si="6"/>
        <v>0</v>
      </c>
      <c r="F92" s="414">
        <f t="shared" si="7"/>
        <v>0</v>
      </c>
      <c r="G92" s="54"/>
      <c r="H92" s="54"/>
      <c r="I92" s="54"/>
      <c r="J92" s="349">
        <v>233</v>
      </c>
      <c r="K92" s="349">
        <v>81</v>
      </c>
      <c r="L92" s="683">
        <f t="shared" si="4"/>
        <v>314</v>
      </c>
      <c r="M92" s="34"/>
      <c r="N92" s="349">
        <v>233</v>
      </c>
      <c r="O92" s="349">
        <v>81</v>
      </c>
      <c r="P92" s="683">
        <f t="shared" si="5"/>
        <v>314</v>
      </c>
      <c r="Q92" s="34"/>
      <c r="R92" s="40"/>
      <c r="S92" s="177"/>
      <c r="T92" s="4"/>
      <c r="U92" s="4"/>
      <c r="V92" s="185"/>
      <c r="W92" s="4"/>
      <c r="X92" s="186"/>
      <c r="Y92" s="186"/>
      <c r="Z92" s="186"/>
      <c r="AA92" s="4"/>
      <c r="AB92" s="187"/>
    </row>
    <row r="93" spans="1:28" ht="17.25" customHeight="1">
      <c r="A93" s="333">
        <v>17</v>
      </c>
      <c r="B93" s="183" t="s">
        <v>151</v>
      </c>
      <c r="C93" s="413">
        <v>183</v>
      </c>
      <c r="D93" s="413">
        <v>183</v>
      </c>
      <c r="E93" s="25">
        <f t="shared" si="6"/>
        <v>0</v>
      </c>
      <c r="F93" s="414">
        <f t="shared" si="7"/>
        <v>0</v>
      </c>
      <c r="G93" s="54"/>
      <c r="H93" s="54"/>
      <c r="I93" s="54"/>
      <c r="J93" s="349">
        <v>167</v>
      </c>
      <c r="K93" s="349">
        <v>16</v>
      </c>
      <c r="L93" s="683">
        <f t="shared" si="4"/>
        <v>183</v>
      </c>
      <c r="M93" s="34"/>
      <c r="N93" s="349">
        <v>167</v>
      </c>
      <c r="O93" s="349">
        <v>16</v>
      </c>
      <c r="P93" s="683">
        <f t="shared" si="5"/>
        <v>183</v>
      </c>
      <c r="Q93" s="34"/>
      <c r="R93" s="40"/>
      <c r="S93" s="177"/>
      <c r="T93" s="4"/>
      <c r="U93" s="4"/>
      <c r="V93" s="185"/>
      <c r="W93" s="4"/>
      <c r="X93" s="186"/>
      <c r="Y93" s="186"/>
      <c r="Z93" s="186"/>
      <c r="AA93" s="4"/>
      <c r="AB93" s="187"/>
    </row>
    <row r="94" spans="1:28" ht="17.25" customHeight="1">
      <c r="A94" s="333">
        <v>18</v>
      </c>
      <c r="B94" s="183" t="s">
        <v>152</v>
      </c>
      <c r="C94" s="413">
        <v>741</v>
      </c>
      <c r="D94" s="413">
        <v>741</v>
      </c>
      <c r="E94" s="25">
        <f t="shared" si="6"/>
        <v>0</v>
      </c>
      <c r="F94" s="414">
        <f t="shared" si="7"/>
        <v>0</v>
      </c>
      <c r="G94" s="54"/>
      <c r="H94" s="54"/>
      <c r="I94" s="54"/>
      <c r="J94" s="349">
        <v>728</v>
      </c>
      <c r="K94" s="349">
        <v>13</v>
      </c>
      <c r="L94" s="683">
        <f t="shared" si="4"/>
        <v>741</v>
      </c>
      <c r="M94" s="34"/>
      <c r="N94" s="349">
        <v>728</v>
      </c>
      <c r="O94" s="349">
        <v>13</v>
      </c>
      <c r="P94" s="683">
        <f t="shared" si="5"/>
        <v>741</v>
      </c>
      <c r="Q94" s="34"/>
      <c r="R94" s="40"/>
      <c r="S94" s="177"/>
      <c r="T94" s="4"/>
      <c r="U94" s="4"/>
      <c r="V94" s="185"/>
      <c r="W94" s="4"/>
      <c r="X94" s="186"/>
      <c r="Y94" s="186"/>
      <c r="Z94" s="186"/>
      <c r="AA94" s="4"/>
      <c r="AB94" s="187"/>
    </row>
    <row r="95" spans="1:28" ht="17.25" customHeight="1">
      <c r="A95" s="333">
        <v>19</v>
      </c>
      <c r="B95" s="183" t="s">
        <v>153</v>
      </c>
      <c r="C95" s="413">
        <v>332</v>
      </c>
      <c r="D95" s="413">
        <v>332</v>
      </c>
      <c r="E95" s="25">
        <f t="shared" si="6"/>
        <v>0</v>
      </c>
      <c r="F95" s="414">
        <f t="shared" si="7"/>
        <v>0</v>
      </c>
      <c r="G95" s="54"/>
      <c r="H95" s="54"/>
      <c r="I95" s="54"/>
      <c r="J95" s="349">
        <v>295</v>
      </c>
      <c r="K95" s="349">
        <v>37</v>
      </c>
      <c r="L95" s="683">
        <f t="shared" si="4"/>
        <v>332</v>
      </c>
      <c r="M95" s="34"/>
      <c r="N95" s="349">
        <v>295</v>
      </c>
      <c r="O95" s="349">
        <v>37</v>
      </c>
      <c r="P95" s="683">
        <f t="shared" si="5"/>
        <v>332</v>
      </c>
      <c r="Q95" s="34"/>
      <c r="R95" s="40"/>
      <c r="S95" s="177"/>
      <c r="T95" s="4"/>
      <c r="U95" s="4"/>
      <c r="V95" s="185"/>
      <c r="W95" s="4"/>
      <c r="X95" s="186"/>
      <c r="Y95" s="186"/>
      <c r="Z95" s="186"/>
      <c r="AA95" s="4"/>
      <c r="AB95" s="187"/>
    </row>
    <row r="96" spans="1:28" ht="17.25" customHeight="1">
      <c r="A96" s="333">
        <v>20</v>
      </c>
      <c r="B96" s="183" t="s">
        <v>154</v>
      </c>
      <c r="C96" s="413">
        <v>791</v>
      </c>
      <c r="D96" s="413">
        <v>791</v>
      </c>
      <c r="E96" s="25">
        <f t="shared" si="6"/>
        <v>0</v>
      </c>
      <c r="F96" s="414">
        <f t="shared" si="7"/>
        <v>0</v>
      </c>
      <c r="G96" s="54"/>
      <c r="H96" s="54"/>
      <c r="I96" s="54"/>
      <c r="J96" s="349">
        <v>724</v>
      </c>
      <c r="K96" s="349">
        <v>67</v>
      </c>
      <c r="L96" s="683">
        <f t="shared" si="4"/>
        <v>791</v>
      </c>
      <c r="M96" s="34"/>
      <c r="N96" s="349">
        <v>724</v>
      </c>
      <c r="O96" s="349">
        <v>67</v>
      </c>
      <c r="P96" s="683">
        <f t="shared" si="5"/>
        <v>791</v>
      </c>
      <c r="Q96" s="34"/>
      <c r="R96" s="40"/>
      <c r="S96" s="177"/>
      <c r="T96" s="4"/>
      <c r="U96" s="4"/>
      <c r="V96" s="185"/>
      <c r="W96" s="4"/>
      <c r="X96" s="186"/>
      <c r="Y96" s="186"/>
      <c r="Z96" s="186"/>
      <c r="AA96" s="4"/>
      <c r="AB96" s="187"/>
    </row>
    <row r="97" spans="1:28" ht="17.25" customHeight="1">
      <c r="A97" s="333">
        <v>21</v>
      </c>
      <c r="B97" s="183" t="s">
        <v>155</v>
      </c>
      <c r="C97" s="413">
        <v>158</v>
      </c>
      <c r="D97" s="413">
        <v>158</v>
      </c>
      <c r="E97" s="25">
        <f t="shared" si="6"/>
        <v>0</v>
      </c>
      <c r="F97" s="414">
        <f t="shared" si="7"/>
        <v>0</v>
      </c>
      <c r="G97" s="54"/>
      <c r="H97" s="54"/>
      <c r="I97" s="54"/>
      <c r="J97" s="349">
        <v>156</v>
      </c>
      <c r="K97" s="349">
        <v>2</v>
      </c>
      <c r="L97" s="683">
        <f t="shared" si="4"/>
        <v>158</v>
      </c>
      <c r="M97" s="34"/>
      <c r="N97" s="349">
        <v>156</v>
      </c>
      <c r="O97" s="349">
        <v>2</v>
      </c>
      <c r="P97" s="683">
        <f t="shared" si="5"/>
        <v>158</v>
      </c>
      <c r="Q97" s="34"/>
      <c r="R97" s="40"/>
      <c r="S97" s="177"/>
      <c r="T97" s="4"/>
      <c r="U97" s="4"/>
      <c r="V97" s="185"/>
      <c r="W97" s="4"/>
      <c r="X97" s="186"/>
      <c r="Y97" s="186"/>
      <c r="Z97" s="186"/>
      <c r="AA97" s="4"/>
      <c r="AB97" s="187"/>
    </row>
    <row r="98" spans="1:28" ht="17.25" customHeight="1" thickBot="1">
      <c r="A98" s="409">
        <v>22</v>
      </c>
      <c r="B98" s="694" t="s">
        <v>156</v>
      </c>
      <c r="C98" s="856">
        <v>304</v>
      </c>
      <c r="D98" s="856">
        <v>304</v>
      </c>
      <c r="E98" s="146">
        <f t="shared" si="6"/>
        <v>0</v>
      </c>
      <c r="F98" s="853">
        <f t="shared" si="7"/>
        <v>0</v>
      </c>
      <c r="G98" s="54"/>
      <c r="H98" s="54"/>
      <c r="I98" s="54"/>
      <c r="J98" s="349">
        <v>265</v>
      </c>
      <c r="K98" s="349">
        <v>39</v>
      </c>
      <c r="L98" s="683">
        <f t="shared" si="4"/>
        <v>304</v>
      </c>
      <c r="M98" s="34"/>
      <c r="N98" s="349">
        <v>265</v>
      </c>
      <c r="O98" s="349">
        <v>39</v>
      </c>
      <c r="P98" s="683">
        <f t="shared" si="5"/>
        <v>304</v>
      </c>
      <c r="Q98" s="34"/>
      <c r="R98" s="40"/>
      <c r="S98" s="177"/>
      <c r="T98" s="4"/>
      <c r="U98" s="4"/>
      <c r="V98" s="185"/>
      <c r="W98" s="4"/>
      <c r="X98" s="186"/>
      <c r="Y98" s="186"/>
      <c r="Z98" s="186"/>
      <c r="AA98" s="4"/>
      <c r="AB98" s="187"/>
    </row>
    <row r="99" spans="1:28" ht="18" customHeight="1" thickBot="1">
      <c r="A99" s="698"/>
      <c r="B99" s="854" t="s">
        <v>20</v>
      </c>
      <c r="C99" s="857">
        <f>SUM(C77:C98)</f>
        <v>9781</v>
      </c>
      <c r="D99" s="857">
        <f>SUM(D77:D98)</f>
        <v>9781</v>
      </c>
      <c r="E99" s="854">
        <f>C99-D99</f>
        <v>0</v>
      </c>
      <c r="F99" s="858">
        <f>E99/C99</f>
        <v>0</v>
      </c>
      <c r="G99" s="54"/>
      <c r="H99" s="54"/>
      <c r="I99" s="54"/>
      <c r="J99" s="684">
        <f>SUM(J77:J98)</f>
        <v>9259</v>
      </c>
      <c r="K99" s="685">
        <f>SUM(K77:K98)</f>
        <v>522</v>
      </c>
      <c r="L99" s="683">
        <f>SUM(J99:K99)</f>
        <v>9781</v>
      </c>
      <c r="M99" s="34"/>
      <c r="N99" s="684">
        <f>SUM(N77:N98)</f>
        <v>9259</v>
      </c>
      <c r="O99" s="685">
        <f>SUM(O77:O98)</f>
        <v>522</v>
      </c>
      <c r="P99" s="683">
        <f>SUM(N99:O99)</f>
        <v>9781</v>
      </c>
      <c r="Q99" s="34"/>
      <c r="R99" s="40"/>
      <c r="S99" s="40"/>
      <c r="T99" s="41"/>
      <c r="U99" s="41"/>
      <c r="V99" s="41"/>
      <c r="W99" s="41"/>
      <c r="X99" s="4"/>
      <c r="Y99" s="4"/>
      <c r="Z99" s="4"/>
      <c r="AA99" s="4"/>
      <c r="AB99" s="189"/>
    </row>
    <row r="100" spans="1:30" ht="15.75">
      <c r="A100" s="50"/>
      <c r="B100" s="279"/>
      <c r="C100" s="124"/>
      <c r="D100" s="52"/>
      <c r="E100" s="48"/>
      <c r="F100" s="48"/>
      <c r="G100" s="54"/>
      <c r="H100" s="54"/>
      <c r="I100" s="54"/>
      <c r="J100" s="54"/>
      <c r="K100" s="34"/>
      <c r="L100" s="34"/>
      <c r="M100" s="34"/>
      <c r="N100" s="34"/>
      <c r="O100" s="34"/>
      <c r="P100" s="34"/>
      <c r="Q100" s="34"/>
      <c r="R100" s="34"/>
      <c r="S100" s="34"/>
      <c r="T100" s="40"/>
      <c r="U100" s="40"/>
      <c r="V100" s="41"/>
      <c r="W100" s="41"/>
      <c r="X100" s="41"/>
      <c r="Y100" s="41"/>
      <c r="Z100" s="4"/>
      <c r="AA100" s="4"/>
      <c r="AB100" s="4"/>
      <c r="AC100" s="4"/>
      <c r="AD100" s="189"/>
    </row>
    <row r="101" spans="1:30" ht="15.75" hidden="1">
      <c r="A101" s="50"/>
      <c r="B101" s="279"/>
      <c r="C101" s="124"/>
      <c r="D101" s="52"/>
      <c r="E101" s="48"/>
      <c r="F101" s="48"/>
      <c r="G101" s="54"/>
      <c r="H101" s="54"/>
      <c r="I101" s="54"/>
      <c r="J101" s="54"/>
      <c r="K101" s="34"/>
      <c r="L101" s="34"/>
      <c r="M101" s="34"/>
      <c r="N101" s="34"/>
      <c r="O101" s="34"/>
      <c r="P101" s="34"/>
      <c r="Q101" s="34"/>
      <c r="R101" s="34"/>
      <c r="S101" s="34"/>
      <c r="T101" s="40"/>
      <c r="U101" s="40"/>
      <c r="V101" s="41"/>
      <c r="W101" s="41"/>
      <c r="X101" s="41"/>
      <c r="Y101" s="41"/>
      <c r="Z101" s="4"/>
      <c r="AA101" s="4"/>
      <c r="AB101" s="4"/>
      <c r="AC101" s="4"/>
      <c r="AD101" s="189"/>
    </row>
    <row r="102" spans="1:30" ht="15.75">
      <c r="A102" s="1116" t="s">
        <v>138</v>
      </c>
      <c r="B102" s="1116"/>
      <c r="C102" s="1116"/>
      <c r="D102" s="1116"/>
      <c r="E102" s="1116"/>
      <c r="F102" s="1116"/>
      <c r="G102" s="54"/>
      <c r="H102" s="54"/>
      <c r="I102" s="54"/>
      <c r="J102" s="54"/>
      <c r="K102" s="34"/>
      <c r="L102" s="34"/>
      <c r="M102" s="34"/>
      <c r="N102" s="34"/>
      <c r="O102" s="34"/>
      <c r="P102" s="34"/>
      <c r="Q102" s="34"/>
      <c r="R102" s="34"/>
      <c r="S102" s="34"/>
      <c r="T102" s="40"/>
      <c r="U102" s="40"/>
      <c r="V102" s="41"/>
      <c r="W102" s="41"/>
      <c r="X102" s="41"/>
      <c r="Y102" s="41"/>
      <c r="Z102" s="4"/>
      <c r="AA102" s="4"/>
      <c r="AB102" s="4"/>
      <c r="AC102" s="4"/>
      <c r="AD102" s="189"/>
    </row>
    <row r="103" spans="1:30" ht="20.25" customHeight="1" thickBot="1">
      <c r="A103" s="1116" t="s">
        <v>372</v>
      </c>
      <c r="B103" s="1116"/>
      <c r="C103" s="1116"/>
      <c r="D103" s="1116"/>
      <c r="E103" s="1116"/>
      <c r="F103" s="1116"/>
      <c r="G103" s="1116"/>
      <c r="H103" s="371"/>
      <c r="I103" s="371"/>
      <c r="J103" s="371"/>
      <c r="K103" s="5"/>
      <c r="L103" s="5"/>
      <c r="M103" s="5"/>
      <c r="N103" s="5"/>
      <c r="O103" s="5"/>
      <c r="P103" s="40"/>
      <c r="Q103" s="40"/>
      <c r="R103" s="40"/>
      <c r="S103" s="40"/>
      <c r="T103" s="40"/>
      <c r="U103" s="40"/>
      <c r="V103" s="41"/>
      <c r="W103" s="41"/>
      <c r="X103" s="41"/>
      <c r="Y103" s="41"/>
      <c r="Z103" s="4"/>
      <c r="AA103" s="4"/>
      <c r="AB103" s="4"/>
      <c r="AC103" s="4"/>
      <c r="AD103" s="189"/>
    </row>
    <row r="104" spans="1:30" ht="31.5" customHeight="1" thickBot="1">
      <c r="A104" s="675" t="s">
        <v>3</v>
      </c>
      <c r="B104" s="847" t="s">
        <v>138</v>
      </c>
      <c r="C104" s="848" t="s">
        <v>139</v>
      </c>
      <c r="D104" s="847" t="s">
        <v>87</v>
      </c>
      <c r="E104" s="849" t="s">
        <v>61</v>
      </c>
      <c r="F104" s="850" t="s">
        <v>62</v>
      </c>
      <c r="G104" s="371"/>
      <c r="H104" s="371"/>
      <c r="I104" s="371"/>
      <c r="J104" s="371"/>
      <c r="K104" s="5"/>
      <c r="L104" s="5"/>
      <c r="M104" s="5"/>
      <c r="N104" s="5"/>
      <c r="O104" s="5"/>
      <c r="P104" s="190"/>
      <c r="Q104" s="190"/>
      <c r="R104" s="190"/>
      <c r="S104" s="190"/>
      <c r="T104" s="40"/>
      <c r="U104" s="40"/>
      <c r="V104" s="41"/>
      <c r="W104" s="41"/>
      <c r="X104" s="41"/>
      <c r="Y104" s="41"/>
      <c r="Z104" s="4"/>
      <c r="AA104" s="4"/>
      <c r="AB104" s="4"/>
      <c r="AC104" s="4"/>
      <c r="AD104" s="189"/>
    </row>
    <row r="105" spans="1:30" ht="15.75">
      <c r="A105" s="859">
        <v>1</v>
      </c>
      <c r="B105" s="862" t="s">
        <v>142</v>
      </c>
      <c r="C105" s="843">
        <v>13340</v>
      </c>
      <c r="D105" s="843">
        <v>13340</v>
      </c>
      <c r="E105" s="843">
        <v>0</v>
      </c>
      <c r="F105" s="864">
        <v>0</v>
      </c>
      <c r="G105" s="54"/>
      <c r="H105" s="54"/>
      <c r="I105" s="54"/>
      <c r="J105" s="54"/>
      <c r="K105" s="34"/>
      <c r="L105" s="34"/>
      <c r="M105" s="34"/>
      <c r="N105" s="34"/>
      <c r="O105" s="34"/>
      <c r="P105" s="40"/>
      <c r="Q105" s="40"/>
      <c r="R105" s="40"/>
      <c r="S105" s="40"/>
      <c r="T105" s="40"/>
      <c r="U105" s="40"/>
      <c r="V105" s="41"/>
      <c r="W105" s="41"/>
      <c r="X105" s="41"/>
      <c r="Y105" s="41"/>
      <c r="Z105" s="4"/>
      <c r="AA105" s="4"/>
      <c r="AB105" s="4"/>
      <c r="AC105" s="4"/>
      <c r="AD105" s="189"/>
    </row>
    <row r="106" spans="1:30" ht="15.75">
      <c r="A106" s="333">
        <v>2</v>
      </c>
      <c r="B106" s="192" t="s">
        <v>143</v>
      </c>
      <c r="C106" s="191">
        <v>0</v>
      </c>
      <c r="D106" s="191">
        <v>0</v>
      </c>
      <c r="E106" s="191">
        <v>0</v>
      </c>
      <c r="F106" s="350">
        <v>0</v>
      </c>
      <c r="G106" s="54"/>
      <c r="H106" s="54"/>
      <c r="I106" s="54"/>
      <c r="J106" s="54"/>
      <c r="K106" s="34"/>
      <c r="L106" s="34"/>
      <c r="M106" s="34"/>
      <c r="N106" s="34"/>
      <c r="O106" s="34"/>
      <c r="P106" s="40"/>
      <c r="Q106" s="40"/>
      <c r="R106" s="40"/>
      <c r="S106" s="40"/>
      <c r="T106" s="40"/>
      <c r="U106" s="40"/>
      <c r="V106" s="41"/>
      <c r="W106" s="41"/>
      <c r="X106" s="41"/>
      <c r="Y106" s="41"/>
      <c r="Z106" s="4"/>
      <c r="AA106" s="4"/>
      <c r="AB106" s="4"/>
      <c r="AC106" s="4"/>
      <c r="AD106" s="189"/>
    </row>
    <row r="107" spans="1:30" ht="15.75">
      <c r="A107" s="333">
        <v>3</v>
      </c>
      <c r="B107" s="192" t="s">
        <v>140</v>
      </c>
      <c r="C107" s="191">
        <v>0</v>
      </c>
      <c r="D107" s="191">
        <v>0</v>
      </c>
      <c r="E107" s="191">
        <f>C107-D107</f>
        <v>0</v>
      </c>
      <c r="F107" s="350">
        <v>0</v>
      </c>
      <c r="G107" s="54"/>
      <c r="H107" s="54"/>
      <c r="I107" s="54"/>
      <c r="J107" s="54"/>
      <c r="K107" s="34"/>
      <c r="L107" s="34"/>
      <c r="M107" s="34"/>
      <c r="N107" s="34"/>
      <c r="O107" s="34"/>
      <c r="P107" s="34"/>
      <c r="Q107" s="34"/>
      <c r="R107" s="34"/>
      <c r="S107" s="34"/>
      <c r="T107" s="40"/>
      <c r="U107" s="40"/>
      <c r="V107" s="41"/>
      <c r="W107" s="41"/>
      <c r="X107" s="41"/>
      <c r="Y107" s="41"/>
      <c r="Z107" s="4"/>
      <c r="AA107" s="4"/>
      <c r="AB107" s="4"/>
      <c r="AC107" s="4"/>
      <c r="AD107" s="189"/>
    </row>
    <row r="108" spans="1:30" ht="15.75">
      <c r="A108" s="333">
        <v>4</v>
      </c>
      <c r="B108" s="192" t="s">
        <v>141</v>
      </c>
      <c r="C108" s="191">
        <v>0</v>
      </c>
      <c r="D108" s="191">
        <v>0</v>
      </c>
      <c r="E108" s="191">
        <f>C108-D108</f>
        <v>0</v>
      </c>
      <c r="F108" s="350">
        <v>0</v>
      </c>
      <c r="G108" s="54"/>
      <c r="H108" s="54"/>
      <c r="I108" s="54"/>
      <c r="J108" s="54"/>
      <c r="K108" s="34"/>
      <c r="L108" s="34"/>
      <c r="M108" s="34"/>
      <c r="N108" s="34"/>
      <c r="O108" s="34"/>
      <c r="P108" s="34"/>
      <c r="Q108" s="34"/>
      <c r="R108" s="34"/>
      <c r="S108" s="34"/>
      <c r="T108" s="40"/>
      <c r="U108" s="40"/>
      <c r="V108" s="41"/>
      <c r="W108" s="41"/>
      <c r="X108" s="41"/>
      <c r="Y108" s="41"/>
      <c r="Z108" s="4"/>
      <c r="AA108" s="4"/>
      <c r="AB108" s="4"/>
      <c r="AC108" s="4"/>
      <c r="AD108" s="4"/>
    </row>
    <row r="109" spans="1:30" ht="19.5" customHeight="1">
      <c r="A109" s="333">
        <v>5</v>
      </c>
      <c r="B109" s="192" t="s">
        <v>144</v>
      </c>
      <c r="C109" s="28">
        <v>0</v>
      </c>
      <c r="D109" s="28">
        <v>0</v>
      </c>
      <c r="E109" s="191">
        <f>C109-D109</f>
        <v>0</v>
      </c>
      <c r="F109" s="350">
        <v>0</v>
      </c>
      <c r="G109" s="54"/>
      <c r="H109" s="54"/>
      <c r="I109" s="54"/>
      <c r="J109" s="54"/>
      <c r="K109" s="34"/>
      <c r="L109" s="34"/>
      <c r="M109" s="34"/>
      <c r="N109" s="34"/>
      <c r="O109" s="34"/>
      <c r="P109" s="34"/>
      <c r="Q109" s="34"/>
      <c r="R109" s="34"/>
      <c r="S109" s="34"/>
      <c r="T109" s="40"/>
      <c r="U109" s="40"/>
      <c r="V109" s="41"/>
      <c r="W109" s="41"/>
      <c r="X109" s="41"/>
      <c r="Y109" s="41"/>
      <c r="Z109" s="4"/>
      <c r="AA109" s="4"/>
      <c r="AB109" s="4"/>
      <c r="AC109" s="4"/>
      <c r="AD109" s="4"/>
    </row>
    <row r="110" spans="1:30" ht="16.5" thickBot="1">
      <c r="A110" s="410"/>
      <c r="B110" s="412" t="s">
        <v>20</v>
      </c>
      <c r="C110" s="415">
        <f>SUM(C105:C109)</f>
        <v>13340</v>
      </c>
      <c r="D110" s="415">
        <f>SUM(D105:D109)</f>
        <v>13340</v>
      </c>
      <c r="E110" s="415">
        <f>C110-D110</f>
        <v>0</v>
      </c>
      <c r="F110" s="416">
        <f>E110/C110</f>
        <v>0</v>
      </c>
      <c r="G110" s="54"/>
      <c r="H110" s="54"/>
      <c r="I110" s="54"/>
      <c r="J110" s="54"/>
      <c r="K110" s="34"/>
      <c r="L110" s="34"/>
      <c r="M110" s="34"/>
      <c r="N110" s="34"/>
      <c r="O110" s="34"/>
      <c r="P110" s="34"/>
      <c r="Q110" s="34"/>
      <c r="R110" s="34"/>
      <c r="S110" s="34"/>
      <c r="T110" s="40"/>
      <c r="U110" s="40"/>
      <c r="V110" s="41"/>
      <c r="W110" s="41"/>
      <c r="X110" s="41"/>
      <c r="Y110" s="41"/>
      <c r="Z110" s="4"/>
      <c r="AA110" s="4"/>
      <c r="AB110" s="4"/>
      <c r="AC110" s="4"/>
      <c r="AD110" s="4"/>
    </row>
    <row r="111" spans="1:30" ht="20.25" customHeight="1" thickBot="1">
      <c r="A111" s="1116" t="s">
        <v>373</v>
      </c>
      <c r="B111" s="1116"/>
      <c r="C111" s="1116"/>
      <c r="D111" s="1116"/>
      <c r="E111" s="1116"/>
      <c r="F111" s="1116"/>
      <c r="G111" s="1116"/>
      <c r="H111" s="371"/>
      <c r="I111" s="371"/>
      <c r="J111" s="371"/>
      <c r="K111" s="5"/>
      <c r="L111" s="5"/>
      <c r="M111" s="5"/>
      <c r="N111" s="5"/>
      <c r="O111" s="5"/>
      <c r="P111" s="34"/>
      <c r="Q111" s="34"/>
      <c r="R111" s="34"/>
      <c r="S111" s="34"/>
      <c r="T111" s="40"/>
      <c r="U111" s="40"/>
      <c r="V111" s="41"/>
      <c r="W111" s="41"/>
      <c r="X111" s="41"/>
      <c r="Y111" s="41"/>
      <c r="Z111" s="4"/>
      <c r="AA111" s="4"/>
      <c r="AB111" s="4"/>
      <c r="AC111" s="4"/>
      <c r="AD111" s="189"/>
    </row>
    <row r="112" spans="1:30" ht="31.5" customHeight="1" thickBot="1">
      <c r="A112" s="675" t="s">
        <v>3</v>
      </c>
      <c r="B112" s="847" t="s">
        <v>138</v>
      </c>
      <c r="C112" s="848" t="s">
        <v>139</v>
      </c>
      <c r="D112" s="847" t="s">
        <v>87</v>
      </c>
      <c r="E112" s="849" t="s">
        <v>61</v>
      </c>
      <c r="F112" s="850" t="s">
        <v>62</v>
      </c>
      <c r="G112" s="371"/>
      <c r="H112" s="371"/>
      <c r="I112" s="371"/>
      <c r="J112" s="371"/>
      <c r="K112" s="5"/>
      <c r="L112" s="5"/>
      <c r="M112" s="5"/>
      <c r="N112" s="5"/>
      <c r="O112" s="5"/>
      <c r="P112" s="34"/>
      <c r="Q112" s="34"/>
      <c r="R112" s="34"/>
      <c r="S112" s="34"/>
      <c r="T112" s="40"/>
      <c r="U112" s="40"/>
      <c r="V112" s="41"/>
      <c r="W112" s="41"/>
      <c r="X112" s="41"/>
      <c r="Y112" s="41"/>
      <c r="Z112" s="4"/>
      <c r="AA112" s="4"/>
      <c r="AB112" s="4"/>
      <c r="AC112" s="4"/>
      <c r="AD112" s="189"/>
    </row>
    <row r="113" spans="1:30" ht="18.75" customHeight="1">
      <c r="A113" s="859">
        <v>1</v>
      </c>
      <c r="B113" s="862" t="s">
        <v>142</v>
      </c>
      <c r="C113" s="843">
        <f>9259+522</f>
        <v>9781</v>
      </c>
      <c r="D113" s="843">
        <f>9259+522</f>
        <v>9781</v>
      </c>
      <c r="E113" s="863">
        <f>C113-D113</f>
        <v>0</v>
      </c>
      <c r="F113" s="864">
        <f>E113/C113</f>
        <v>0</v>
      </c>
      <c r="G113" s="54"/>
      <c r="H113" s="54"/>
      <c r="I113" s="54"/>
      <c r="J113" s="54"/>
      <c r="K113" s="34"/>
      <c r="L113" s="34"/>
      <c r="M113" s="34"/>
      <c r="N113" s="34"/>
      <c r="O113" s="34"/>
      <c r="P113" s="34"/>
      <c r="Q113" s="34"/>
      <c r="R113" s="34"/>
      <c r="S113" s="34"/>
      <c r="T113" s="40"/>
      <c r="U113" s="40"/>
      <c r="V113" s="41"/>
      <c r="W113" s="41"/>
      <c r="X113" s="41"/>
      <c r="Y113" s="41"/>
      <c r="Z113" s="4"/>
      <c r="AA113" s="4"/>
      <c r="AB113" s="4"/>
      <c r="AC113" s="4"/>
      <c r="AD113" s="189"/>
    </row>
    <row r="114" spans="1:30" ht="17.25" customHeight="1">
      <c r="A114" s="333">
        <v>2</v>
      </c>
      <c r="B114" s="192" t="s">
        <v>143</v>
      </c>
      <c r="C114" s="191">
        <v>0</v>
      </c>
      <c r="D114" s="191">
        <v>0</v>
      </c>
      <c r="E114" s="417">
        <f>C114-D114</f>
        <v>0</v>
      </c>
      <c r="F114" s="350">
        <v>0</v>
      </c>
      <c r="G114" s="54"/>
      <c r="H114" s="54"/>
      <c r="I114" s="54"/>
      <c r="J114" s="54"/>
      <c r="K114" s="34"/>
      <c r="L114" s="34"/>
      <c r="M114" s="34"/>
      <c r="N114" s="34"/>
      <c r="O114" s="34"/>
      <c r="P114" s="34"/>
      <c r="Q114" s="34"/>
      <c r="R114" s="34"/>
      <c r="S114" s="34"/>
      <c r="T114" s="40"/>
      <c r="U114" s="40"/>
      <c r="V114" s="41"/>
      <c r="W114" s="41"/>
      <c r="X114" s="41"/>
      <c r="Y114" s="41"/>
      <c r="Z114" s="4"/>
      <c r="AA114" s="4"/>
      <c r="AB114" s="4"/>
      <c r="AC114" s="4"/>
      <c r="AD114" s="189"/>
    </row>
    <row r="115" spans="1:30" ht="15.75">
      <c r="A115" s="333">
        <v>3</v>
      </c>
      <c r="B115" s="192" t="s">
        <v>140</v>
      </c>
      <c r="C115" s="191">
        <v>0</v>
      </c>
      <c r="D115" s="191">
        <v>0</v>
      </c>
      <c r="E115" s="417">
        <f>C115-D115</f>
        <v>0</v>
      </c>
      <c r="F115" s="350">
        <v>0</v>
      </c>
      <c r="G115" s="54"/>
      <c r="H115" s="54"/>
      <c r="I115" s="54"/>
      <c r="J115" s="54"/>
      <c r="K115" s="34"/>
      <c r="L115" s="34"/>
      <c r="M115" s="34"/>
      <c r="N115" s="34"/>
      <c r="O115" s="34"/>
      <c r="P115" s="34"/>
      <c r="Q115" s="34"/>
      <c r="R115" s="34"/>
      <c r="S115" s="34"/>
      <c r="T115" s="40"/>
      <c r="U115" s="40"/>
      <c r="V115" s="41"/>
      <c r="W115" s="41"/>
      <c r="X115" s="41"/>
      <c r="Y115" s="41"/>
      <c r="Z115" s="4"/>
      <c r="AA115" s="4"/>
      <c r="AB115" s="4"/>
      <c r="AC115" s="4"/>
      <c r="AD115" s="189"/>
    </row>
    <row r="116" spans="1:30" ht="15.75">
      <c r="A116" s="333">
        <v>4</v>
      </c>
      <c r="B116" s="192" t="s">
        <v>141</v>
      </c>
      <c r="C116" s="191">
        <v>0</v>
      </c>
      <c r="D116" s="191">
        <v>0</v>
      </c>
      <c r="E116" s="417">
        <f>C116-D116</f>
        <v>0</v>
      </c>
      <c r="F116" s="350">
        <v>0</v>
      </c>
      <c r="G116" s="54"/>
      <c r="H116" s="54"/>
      <c r="I116" s="54"/>
      <c r="J116" s="54"/>
      <c r="K116" s="34"/>
      <c r="L116" s="34"/>
      <c r="M116" s="34"/>
      <c r="N116" s="34"/>
      <c r="O116" s="34"/>
      <c r="P116" s="34"/>
      <c r="Q116" s="34"/>
      <c r="R116" s="34"/>
      <c r="S116" s="34"/>
      <c r="T116" s="40"/>
      <c r="U116" s="40"/>
      <c r="V116" s="41"/>
      <c r="W116" s="41"/>
      <c r="X116" s="41"/>
      <c r="Y116" s="41"/>
      <c r="Z116" s="4"/>
      <c r="AA116" s="4"/>
      <c r="AB116" s="4"/>
      <c r="AC116" s="4"/>
      <c r="AD116" s="4"/>
    </row>
    <row r="117" spans="1:30" ht="15.75">
      <c r="A117" s="333">
        <v>5</v>
      </c>
      <c r="B117" s="192" t="s">
        <v>144</v>
      </c>
      <c r="C117" s="28">
        <v>0</v>
      </c>
      <c r="D117" s="28">
        <v>0</v>
      </c>
      <c r="E117" s="417">
        <v>0</v>
      </c>
      <c r="F117" s="350">
        <v>0</v>
      </c>
      <c r="G117" s="54"/>
      <c r="H117" s="54"/>
      <c r="I117" s="54"/>
      <c r="J117" s="54"/>
      <c r="K117" s="34"/>
      <c r="L117" s="34"/>
      <c r="M117" s="34"/>
      <c r="N117" s="34"/>
      <c r="O117" s="34"/>
      <c r="P117" s="34"/>
      <c r="Q117" s="34"/>
      <c r="R117" s="34"/>
      <c r="S117" s="34"/>
      <c r="T117" s="40"/>
      <c r="U117" s="40"/>
      <c r="V117" s="41"/>
      <c r="W117" s="41"/>
      <c r="X117" s="41"/>
      <c r="Y117" s="41"/>
      <c r="Z117" s="4"/>
      <c r="AA117" s="4"/>
      <c r="AB117" s="4"/>
      <c r="AC117" s="4"/>
      <c r="AD117" s="4"/>
    </row>
    <row r="118" spans="1:30" ht="16.5" thickBot="1">
      <c r="A118" s="410"/>
      <c r="B118" s="412" t="s">
        <v>20</v>
      </c>
      <c r="C118" s="415">
        <f>SUM(C113:C117)</f>
        <v>9781</v>
      </c>
      <c r="D118" s="415">
        <f>SUM(D113:D117)</f>
        <v>9781</v>
      </c>
      <c r="E118" s="415">
        <f>C118-D118</f>
        <v>0</v>
      </c>
      <c r="F118" s="416">
        <f>E118/C118</f>
        <v>0</v>
      </c>
      <c r="G118" s="54"/>
      <c r="H118" s="54"/>
      <c r="I118" s="54"/>
      <c r="J118" s="54"/>
      <c r="K118" s="34"/>
      <c r="L118" s="34"/>
      <c r="M118" s="34"/>
      <c r="N118" s="34"/>
      <c r="O118" s="34"/>
      <c r="P118" s="34"/>
      <c r="Q118" s="34"/>
      <c r="R118" s="34"/>
      <c r="S118" s="34"/>
      <c r="T118" s="40"/>
      <c r="U118" s="40"/>
      <c r="V118" s="41"/>
      <c r="W118" s="41"/>
      <c r="X118" s="41"/>
      <c r="Y118" s="41"/>
      <c r="Z118" s="4"/>
      <c r="AA118" s="4"/>
      <c r="AB118" s="4"/>
      <c r="AC118" s="4"/>
      <c r="AD118" s="4"/>
    </row>
    <row r="119" spans="1:30" ht="21.75" customHeight="1">
      <c r="A119" s="50"/>
      <c r="B119" s="52"/>
      <c r="C119" s="52"/>
      <c r="D119" s="52"/>
      <c r="E119" s="418"/>
      <c r="F119" s="6"/>
      <c r="G119" s="54"/>
      <c r="H119" s="54"/>
      <c r="I119" s="54"/>
      <c r="J119" s="54"/>
      <c r="K119" s="34"/>
      <c r="L119" s="34"/>
      <c r="M119" s="34"/>
      <c r="N119" s="34"/>
      <c r="O119" s="34"/>
      <c r="P119" s="34"/>
      <c r="Q119" s="34"/>
      <c r="R119" s="34"/>
      <c r="S119" s="34"/>
      <c r="T119" s="40"/>
      <c r="U119" s="40"/>
      <c r="V119" s="41"/>
      <c r="W119" s="41"/>
      <c r="X119" s="41"/>
      <c r="Y119" s="41"/>
      <c r="Z119" s="4"/>
      <c r="AA119" s="4"/>
      <c r="AB119" s="4"/>
      <c r="AC119" s="4"/>
      <c r="AD119" s="4"/>
    </row>
    <row r="120" spans="1:30" ht="21.75" customHeight="1">
      <c r="A120" s="50"/>
      <c r="B120" s="52"/>
      <c r="C120" s="52"/>
      <c r="D120" s="52"/>
      <c r="E120" s="418"/>
      <c r="F120" s="6"/>
      <c r="G120" s="54"/>
      <c r="H120" s="54"/>
      <c r="I120" s="54"/>
      <c r="J120" s="54"/>
      <c r="K120" s="34"/>
      <c r="L120" s="34"/>
      <c r="M120" s="34"/>
      <c r="N120" s="34"/>
      <c r="O120" s="34"/>
      <c r="P120" s="34"/>
      <c r="Q120" s="34"/>
      <c r="R120" s="34"/>
      <c r="S120" s="34"/>
      <c r="T120" s="40"/>
      <c r="U120" s="40"/>
      <c r="V120" s="41"/>
      <c r="W120" s="41"/>
      <c r="X120" s="41"/>
      <c r="Y120" s="41"/>
      <c r="Z120" s="4"/>
      <c r="AA120" s="4"/>
      <c r="AB120" s="4"/>
      <c r="AC120" s="4"/>
      <c r="AD120" s="4"/>
    </row>
    <row r="121" spans="1:30" ht="23.25" customHeight="1" thickBot="1">
      <c r="A121" s="1116" t="s">
        <v>374</v>
      </c>
      <c r="B121" s="1116"/>
      <c r="C121" s="1116"/>
      <c r="D121" s="1116"/>
      <c r="E121" s="1116"/>
      <c r="F121" s="1116"/>
      <c r="G121" s="1116"/>
      <c r="H121" s="371"/>
      <c r="I121" s="371"/>
      <c r="J121" s="371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35"/>
      <c r="V121" s="5"/>
      <c r="W121" s="5"/>
      <c r="X121" s="5"/>
      <c r="Y121" s="5"/>
      <c r="Z121" s="4"/>
      <c r="AA121" s="4"/>
      <c r="AB121" s="4"/>
      <c r="AC121" s="4"/>
      <c r="AD121" s="4"/>
    </row>
    <row r="122" spans="1:22" ht="64.5" customHeight="1" thickBot="1">
      <c r="A122" s="675" t="s">
        <v>3</v>
      </c>
      <c r="B122" s="847" t="s">
        <v>60</v>
      </c>
      <c r="C122" s="847" t="s">
        <v>404</v>
      </c>
      <c r="D122" s="847" t="s">
        <v>349</v>
      </c>
      <c r="E122" s="849" t="s">
        <v>6</v>
      </c>
      <c r="F122" s="850" t="s">
        <v>7</v>
      </c>
      <c r="G122" s="54"/>
      <c r="H122" s="54"/>
      <c r="I122" s="847" t="s">
        <v>60</v>
      </c>
      <c r="J122" s="36" t="s">
        <v>289</v>
      </c>
      <c r="K122" s="38" t="s">
        <v>236</v>
      </c>
      <c r="L122" s="61" t="s">
        <v>238</v>
      </c>
      <c r="M122" s="240" t="s">
        <v>246</v>
      </c>
      <c r="N122" s="111" t="s">
        <v>237</v>
      </c>
      <c r="O122" s="126" t="s">
        <v>239</v>
      </c>
      <c r="P122" s="41"/>
      <c r="Q122" s="148"/>
      <c r="R122" s="148"/>
      <c r="S122" s="148"/>
      <c r="T122" s="148"/>
      <c r="U122" s="943"/>
      <c r="V122" s="148"/>
    </row>
    <row r="123" spans="1:22" ht="17.25" customHeight="1">
      <c r="A123" s="866">
        <v>1</v>
      </c>
      <c r="B123" s="682" t="s">
        <v>157</v>
      </c>
      <c r="C123" s="1011">
        <v>26589</v>
      </c>
      <c r="D123" s="1016">
        <v>23955.57286432161</v>
      </c>
      <c r="E123" s="867">
        <f>D123-C123</f>
        <v>-2633.42713567839</v>
      </c>
      <c r="F123" s="868">
        <f aca="true" t="shared" si="8" ref="F123:F145">E123/C123</f>
        <v>-0.09904197734696266</v>
      </c>
      <c r="G123" s="54"/>
      <c r="H123" s="54"/>
      <c r="I123" s="860" t="s">
        <v>157</v>
      </c>
      <c r="J123" s="285"/>
      <c r="K123" s="42"/>
      <c r="L123" s="689">
        <f aca="true" t="shared" si="9" ref="L123:L144">SUM(J123:K123)</f>
        <v>0</v>
      </c>
      <c r="M123" s="241"/>
      <c r="N123" s="42"/>
      <c r="O123" s="683">
        <f>SUM(M123:N123)</f>
        <v>0</v>
      </c>
      <c r="P123" s="41"/>
      <c r="Q123" s="52"/>
      <c r="R123" s="964"/>
      <c r="S123" s="965"/>
      <c r="T123" s="966"/>
      <c r="U123" s="967"/>
      <c r="V123" s="968"/>
    </row>
    <row r="124" spans="1:22" ht="15.75">
      <c r="A124" s="80">
        <v>2</v>
      </c>
      <c r="B124" s="682" t="s">
        <v>158</v>
      </c>
      <c r="C124" s="1011">
        <v>7209</v>
      </c>
      <c r="D124" s="1016">
        <v>5904.383177570094</v>
      </c>
      <c r="E124" s="194">
        <f aca="true" t="shared" si="10" ref="E124:E145">D124-C124</f>
        <v>-1304.6168224299063</v>
      </c>
      <c r="F124" s="293">
        <f t="shared" si="8"/>
        <v>-0.18097056768343825</v>
      </c>
      <c r="G124" s="54"/>
      <c r="H124" s="54"/>
      <c r="I124" s="183" t="s">
        <v>158</v>
      </c>
      <c r="J124" s="285"/>
      <c r="K124" s="42"/>
      <c r="L124" s="689">
        <f t="shared" si="9"/>
        <v>0</v>
      </c>
      <c r="M124" s="241"/>
      <c r="N124" s="42"/>
      <c r="O124" s="683">
        <f aca="true" t="shared" si="11" ref="O124:O144">SUM(M124:N124)</f>
        <v>0</v>
      </c>
      <c r="P124" s="41"/>
      <c r="Q124" s="52"/>
      <c r="R124" s="964"/>
      <c r="S124" s="965"/>
      <c r="T124" s="966"/>
      <c r="U124" s="967"/>
      <c r="V124" s="968"/>
    </row>
    <row r="125" spans="1:22" ht="15.75">
      <c r="A125" s="80">
        <v>3</v>
      </c>
      <c r="B125" s="682" t="s">
        <v>159</v>
      </c>
      <c r="C125" s="1012">
        <v>25749</v>
      </c>
      <c r="D125" s="1016">
        <v>22790.882352941175</v>
      </c>
      <c r="E125" s="194">
        <f t="shared" si="10"/>
        <v>-2958.1176470588252</v>
      </c>
      <c r="F125" s="293">
        <f t="shared" si="8"/>
        <v>-0.11488281669419494</v>
      </c>
      <c r="G125" s="54"/>
      <c r="H125" s="54"/>
      <c r="I125" s="183" t="s">
        <v>159</v>
      </c>
      <c r="J125" s="285"/>
      <c r="K125" s="42"/>
      <c r="L125" s="689">
        <f t="shared" si="9"/>
        <v>0</v>
      </c>
      <c r="M125" s="241"/>
      <c r="N125" s="42"/>
      <c r="O125" s="683">
        <f t="shared" si="11"/>
        <v>0</v>
      </c>
      <c r="P125" s="41"/>
      <c r="Q125" s="52"/>
      <c r="R125" s="964"/>
      <c r="S125" s="965"/>
      <c r="T125" s="966"/>
      <c r="U125" s="967"/>
      <c r="V125" s="968"/>
    </row>
    <row r="126" spans="1:22" ht="14.25" customHeight="1">
      <c r="A126" s="80">
        <v>4</v>
      </c>
      <c r="B126" s="682" t="s">
        <v>160</v>
      </c>
      <c r="C126" s="1013">
        <v>32925</v>
      </c>
      <c r="D126" s="1016">
        <v>20240.349056603773</v>
      </c>
      <c r="E126" s="194">
        <f t="shared" si="10"/>
        <v>-12684.650943396227</v>
      </c>
      <c r="F126" s="293">
        <f t="shared" si="8"/>
        <v>-0.38525895044483605</v>
      </c>
      <c r="G126" s="54"/>
      <c r="H126" s="54"/>
      <c r="I126" s="183" t="s">
        <v>160</v>
      </c>
      <c r="J126" s="285"/>
      <c r="K126" s="42"/>
      <c r="L126" s="689">
        <f t="shared" si="9"/>
        <v>0</v>
      </c>
      <c r="M126" s="241"/>
      <c r="N126" s="42"/>
      <c r="O126" s="683">
        <f t="shared" si="11"/>
        <v>0</v>
      </c>
      <c r="P126" s="41"/>
      <c r="Q126" s="52"/>
      <c r="R126" s="964"/>
      <c r="S126" s="965"/>
      <c r="T126" s="966"/>
      <c r="U126" s="967"/>
      <c r="V126" s="968"/>
    </row>
    <row r="127" spans="1:22" ht="14.25" customHeight="1">
      <c r="A127" s="80">
        <v>5</v>
      </c>
      <c r="B127" s="682" t="s">
        <v>161</v>
      </c>
      <c r="C127" s="1011">
        <v>27535</v>
      </c>
      <c r="D127" s="1016">
        <v>24114.78481012658</v>
      </c>
      <c r="E127" s="194">
        <f t="shared" si="10"/>
        <v>-3420.215189873419</v>
      </c>
      <c r="F127" s="293">
        <f t="shared" si="8"/>
        <v>-0.12421337170413725</v>
      </c>
      <c r="G127" s="54"/>
      <c r="H127" s="54"/>
      <c r="I127" s="183" t="s">
        <v>161</v>
      </c>
      <c r="J127" s="285"/>
      <c r="K127" s="42"/>
      <c r="L127" s="689">
        <f t="shared" si="9"/>
        <v>0</v>
      </c>
      <c r="M127" s="241"/>
      <c r="N127" s="42"/>
      <c r="O127" s="683">
        <f t="shared" si="11"/>
        <v>0</v>
      </c>
      <c r="P127" s="41"/>
      <c r="Q127" s="52"/>
      <c r="R127" s="964"/>
      <c r="S127" s="965"/>
      <c r="T127" s="966"/>
      <c r="U127" s="967"/>
      <c r="V127" s="968"/>
    </row>
    <row r="128" spans="1:22" ht="14.25" customHeight="1">
      <c r="A128" s="80">
        <v>6</v>
      </c>
      <c r="B128" s="682" t="s">
        <v>162</v>
      </c>
      <c r="C128" s="1011">
        <v>29354</v>
      </c>
      <c r="D128" s="1016">
        <v>22897.295857988167</v>
      </c>
      <c r="E128" s="194">
        <f t="shared" si="10"/>
        <v>-6456.704142011833</v>
      </c>
      <c r="F128" s="293">
        <f t="shared" si="8"/>
        <v>-0.21995994215479434</v>
      </c>
      <c r="G128" s="54"/>
      <c r="H128" s="54"/>
      <c r="I128" s="183" t="s">
        <v>162</v>
      </c>
      <c r="J128" s="285"/>
      <c r="K128" s="42"/>
      <c r="L128" s="689">
        <f t="shared" si="9"/>
        <v>0</v>
      </c>
      <c r="M128" s="241"/>
      <c r="N128" s="42"/>
      <c r="O128" s="683">
        <f t="shared" si="11"/>
        <v>0</v>
      </c>
      <c r="P128" s="41"/>
      <c r="Q128" s="52"/>
      <c r="R128" s="964"/>
      <c r="S128" s="965"/>
      <c r="T128" s="966"/>
      <c r="U128" s="967"/>
      <c r="V128" s="968"/>
    </row>
    <row r="129" spans="1:22" ht="15.75">
      <c r="A129" s="80">
        <v>7</v>
      </c>
      <c r="B129" s="682" t="s">
        <v>163</v>
      </c>
      <c r="C129" s="1011">
        <v>26013</v>
      </c>
      <c r="D129" s="1016">
        <v>16700.234972677597</v>
      </c>
      <c r="E129" s="194">
        <f t="shared" si="10"/>
        <v>-9312.765027322403</v>
      </c>
      <c r="F129" s="293">
        <f t="shared" si="8"/>
        <v>-0.3580042681475571</v>
      </c>
      <c r="G129" s="54"/>
      <c r="H129" s="54"/>
      <c r="I129" s="183" t="s">
        <v>163</v>
      </c>
      <c r="J129" s="285"/>
      <c r="K129" s="42"/>
      <c r="L129" s="689">
        <f t="shared" si="9"/>
        <v>0</v>
      </c>
      <c r="M129" s="241"/>
      <c r="N129" s="42"/>
      <c r="O129" s="683">
        <f t="shared" si="11"/>
        <v>0</v>
      </c>
      <c r="P129" s="41"/>
      <c r="Q129" s="52"/>
      <c r="R129" s="964"/>
      <c r="S129" s="965"/>
      <c r="T129" s="966"/>
      <c r="U129" s="967"/>
      <c r="V129" s="968"/>
    </row>
    <row r="130" spans="1:22" ht="15.75">
      <c r="A130" s="80">
        <v>8</v>
      </c>
      <c r="B130" s="682" t="s">
        <v>164</v>
      </c>
      <c r="C130" s="1011">
        <v>16886</v>
      </c>
      <c r="D130" s="1016">
        <v>12948.402116402116</v>
      </c>
      <c r="E130" s="194">
        <f t="shared" si="10"/>
        <v>-3937.597883597884</v>
      </c>
      <c r="F130" s="293">
        <f t="shared" si="8"/>
        <v>-0.2331871303800713</v>
      </c>
      <c r="G130" s="54"/>
      <c r="H130" s="54"/>
      <c r="I130" s="183" t="s">
        <v>164</v>
      </c>
      <c r="J130" s="285"/>
      <c r="K130" s="42"/>
      <c r="L130" s="689">
        <f t="shared" si="9"/>
        <v>0</v>
      </c>
      <c r="M130" s="241"/>
      <c r="N130" s="42"/>
      <c r="O130" s="683">
        <f t="shared" si="11"/>
        <v>0</v>
      </c>
      <c r="P130" s="41"/>
      <c r="Q130" s="52"/>
      <c r="R130" s="964"/>
      <c r="S130" s="965"/>
      <c r="T130" s="966"/>
      <c r="U130" s="967"/>
      <c r="V130" s="968"/>
    </row>
    <row r="131" spans="1:22" ht="15.75">
      <c r="A131" s="80">
        <v>9</v>
      </c>
      <c r="B131" s="682" t="s">
        <v>165</v>
      </c>
      <c r="C131" s="1011">
        <v>42440</v>
      </c>
      <c r="D131" s="1016">
        <v>46798.706730769234</v>
      </c>
      <c r="E131" s="194">
        <f t="shared" si="10"/>
        <v>4358.706730769234</v>
      </c>
      <c r="F131" s="293">
        <f t="shared" si="8"/>
        <v>0.1027027976147322</v>
      </c>
      <c r="G131" s="54"/>
      <c r="H131" s="54"/>
      <c r="I131" s="183" t="s">
        <v>165</v>
      </c>
      <c r="J131" s="285"/>
      <c r="K131" s="42"/>
      <c r="L131" s="689">
        <f t="shared" si="9"/>
        <v>0</v>
      </c>
      <c r="M131" s="241"/>
      <c r="N131" s="42"/>
      <c r="O131" s="683">
        <f t="shared" si="11"/>
        <v>0</v>
      </c>
      <c r="P131" s="41"/>
      <c r="Q131" s="52"/>
      <c r="R131" s="964"/>
      <c r="S131" s="965"/>
      <c r="T131" s="966"/>
      <c r="U131" s="967"/>
      <c r="V131" s="968"/>
    </row>
    <row r="132" spans="1:22" ht="15.75">
      <c r="A132" s="80">
        <v>10</v>
      </c>
      <c r="B132" s="682" t="s">
        <v>166</v>
      </c>
      <c r="C132" s="1011">
        <v>36164</v>
      </c>
      <c r="D132" s="1016">
        <v>28390.986363636363</v>
      </c>
      <c r="E132" s="194">
        <f t="shared" si="10"/>
        <v>-7773.0136363636375</v>
      </c>
      <c r="F132" s="293">
        <f t="shared" si="8"/>
        <v>-0.21493788398306707</v>
      </c>
      <c r="G132" s="54"/>
      <c r="H132" s="54"/>
      <c r="I132" s="183" t="s">
        <v>166</v>
      </c>
      <c r="J132" s="285"/>
      <c r="K132" s="42"/>
      <c r="L132" s="689">
        <f t="shared" si="9"/>
        <v>0</v>
      </c>
      <c r="M132" s="241"/>
      <c r="N132" s="42"/>
      <c r="O132" s="683">
        <f t="shared" si="11"/>
        <v>0</v>
      </c>
      <c r="P132" s="41"/>
      <c r="Q132" s="52"/>
      <c r="R132" s="964"/>
      <c r="S132" s="965"/>
      <c r="T132" s="966"/>
      <c r="U132" s="967"/>
      <c r="V132" s="968"/>
    </row>
    <row r="133" spans="1:22" s="244" customFormat="1" ht="15.75">
      <c r="A133" s="80">
        <v>11</v>
      </c>
      <c r="B133" s="1014" t="s">
        <v>145</v>
      </c>
      <c r="C133" s="1015">
        <v>11116</v>
      </c>
      <c r="D133" s="951">
        <v>9203.844444444445</v>
      </c>
      <c r="E133" s="194">
        <f t="shared" si="10"/>
        <v>-1912.155555555555</v>
      </c>
      <c r="F133" s="293">
        <f t="shared" si="8"/>
        <v>-0.17201831194274514</v>
      </c>
      <c r="G133" s="54"/>
      <c r="H133" s="54"/>
      <c r="I133" s="183" t="s">
        <v>145</v>
      </c>
      <c r="J133" s="288"/>
      <c r="K133" s="289"/>
      <c r="L133" s="689">
        <f t="shared" si="9"/>
        <v>0</v>
      </c>
      <c r="M133" s="242"/>
      <c r="N133" s="289"/>
      <c r="O133" s="683">
        <f t="shared" si="11"/>
        <v>0</v>
      </c>
      <c r="P133" s="243"/>
      <c r="Q133" s="52"/>
      <c r="R133" s="964"/>
      <c r="S133" s="965"/>
      <c r="T133" s="966"/>
      <c r="U133" s="967"/>
      <c r="V133" s="968"/>
    </row>
    <row r="134" spans="1:22" ht="15.75">
      <c r="A134" s="80">
        <v>12</v>
      </c>
      <c r="B134" s="1014" t="s">
        <v>146</v>
      </c>
      <c r="C134" s="1015">
        <v>14628</v>
      </c>
      <c r="D134" s="951">
        <v>7492.314465408805</v>
      </c>
      <c r="E134" s="194">
        <f t="shared" si="10"/>
        <v>-7135.685534591195</v>
      </c>
      <c r="F134" s="293">
        <f t="shared" si="8"/>
        <v>-0.4878100584216021</v>
      </c>
      <c r="G134" s="54"/>
      <c r="H134" s="54"/>
      <c r="I134" s="183" t="s">
        <v>146</v>
      </c>
      <c r="J134" s="285"/>
      <c r="K134" s="42"/>
      <c r="L134" s="689">
        <f t="shared" si="9"/>
        <v>0</v>
      </c>
      <c r="M134" s="241"/>
      <c r="N134" s="42"/>
      <c r="O134" s="683">
        <f t="shared" si="11"/>
        <v>0</v>
      </c>
      <c r="P134" s="41"/>
      <c r="Q134" s="52"/>
      <c r="R134" s="964"/>
      <c r="S134" s="965"/>
      <c r="T134" s="966"/>
      <c r="U134" s="967"/>
      <c r="V134" s="968"/>
    </row>
    <row r="135" spans="1:22" ht="14.25" customHeight="1">
      <c r="A135" s="80">
        <v>13</v>
      </c>
      <c r="B135" s="1014" t="s">
        <v>147</v>
      </c>
      <c r="C135" s="1015">
        <v>29021</v>
      </c>
      <c r="D135" s="951">
        <v>25685.46540880503</v>
      </c>
      <c r="E135" s="194">
        <f t="shared" si="10"/>
        <v>-3335.53459119497</v>
      </c>
      <c r="F135" s="293">
        <f t="shared" si="8"/>
        <v>-0.11493520523741324</v>
      </c>
      <c r="G135" s="54"/>
      <c r="H135" s="54"/>
      <c r="I135" s="183" t="s">
        <v>147</v>
      </c>
      <c r="J135" s="193"/>
      <c r="K135" s="42"/>
      <c r="L135" s="689">
        <f t="shared" si="9"/>
        <v>0</v>
      </c>
      <c r="M135" s="239"/>
      <c r="N135" s="42"/>
      <c r="O135" s="683">
        <f t="shared" si="11"/>
        <v>0</v>
      </c>
      <c r="P135" s="41"/>
      <c r="Q135" s="52"/>
      <c r="R135" s="964"/>
      <c r="S135" s="965"/>
      <c r="T135" s="966"/>
      <c r="U135" s="967"/>
      <c r="V135" s="968"/>
    </row>
    <row r="136" spans="1:22" ht="14.25" customHeight="1">
      <c r="A136" s="80">
        <v>14</v>
      </c>
      <c r="B136" s="1014" t="s">
        <v>148</v>
      </c>
      <c r="C136" s="1015">
        <v>36085</v>
      </c>
      <c r="D136" s="951">
        <v>25104.627586206898</v>
      </c>
      <c r="E136" s="194">
        <f t="shared" si="10"/>
        <v>-10980.372413793102</v>
      </c>
      <c r="F136" s="293">
        <f t="shared" si="8"/>
        <v>-0.30429187789367057</v>
      </c>
      <c r="G136" s="54"/>
      <c r="H136" s="54"/>
      <c r="I136" s="183" t="s">
        <v>148</v>
      </c>
      <c r="J136" s="193"/>
      <c r="K136" s="42"/>
      <c r="L136" s="689">
        <f t="shared" si="9"/>
        <v>0</v>
      </c>
      <c r="M136" s="239"/>
      <c r="N136" s="42"/>
      <c r="O136" s="683">
        <f t="shared" si="11"/>
        <v>0</v>
      </c>
      <c r="P136" s="41"/>
      <c r="Q136" s="52"/>
      <c r="R136" s="964"/>
      <c r="S136" s="965"/>
      <c r="T136" s="966"/>
      <c r="U136" s="967"/>
      <c r="V136" s="968"/>
    </row>
    <row r="137" spans="1:22" ht="15.75">
      <c r="A137" s="80">
        <v>15</v>
      </c>
      <c r="B137" s="1014" t="s">
        <v>149</v>
      </c>
      <c r="C137" s="1015">
        <v>18837</v>
      </c>
      <c r="D137" s="951">
        <v>14008.064814814816</v>
      </c>
      <c r="E137" s="194">
        <f t="shared" si="10"/>
        <v>-4828.935185185184</v>
      </c>
      <c r="F137" s="293">
        <f t="shared" si="8"/>
        <v>-0.25635372857595073</v>
      </c>
      <c r="G137" s="54"/>
      <c r="H137" s="54"/>
      <c r="I137" s="183" t="s">
        <v>149</v>
      </c>
      <c r="J137" s="193"/>
      <c r="K137" s="42"/>
      <c r="L137" s="689">
        <f t="shared" si="9"/>
        <v>0</v>
      </c>
      <c r="M137" s="239"/>
      <c r="N137" s="42"/>
      <c r="O137" s="683">
        <f t="shared" si="11"/>
        <v>0</v>
      </c>
      <c r="P137" s="41"/>
      <c r="Q137" s="52"/>
      <c r="R137" s="964"/>
      <c r="S137" s="965"/>
      <c r="T137" s="966"/>
      <c r="U137" s="967"/>
      <c r="V137" s="968"/>
    </row>
    <row r="138" spans="1:22" ht="14.25" customHeight="1">
      <c r="A138" s="80">
        <v>16</v>
      </c>
      <c r="B138" s="1014" t="s">
        <v>150</v>
      </c>
      <c r="C138" s="1015">
        <v>15737</v>
      </c>
      <c r="D138" s="951">
        <v>14931.813186813188</v>
      </c>
      <c r="E138" s="194">
        <f t="shared" si="10"/>
        <v>-805.1868131868123</v>
      </c>
      <c r="F138" s="293">
        <f t="shared" si="8"/>
        <v>-0.05116520386266838</v>
      </c>
      <c r="G138" s="54"/>
      <c r="H138" s="54"/>
      <c r="I138" s="183" t="s">
        <v>150</v>
      </c>
      <c r="J138" s="193"/>
      <c r="K138" s="42"/>
      <c r="L138" s="689">
        <f t="shared" si="9"/>
        <v>0</v>
      </c>
      <c r="M138" s="239"/>
      <c r="N138" s="42"/>
      <c r="O138" s="683">
        <f t="shared" si="11"/>
        <v>0</v>
      </c>
      <c r="P138" s="41"/>
      <c r="Q138" s="52"/>
      <c r="R138" s="964"/>
      <c r="S138" s="965"/>
      <c r="T138" s="966"/>
      <c r="U138" s="967"/>
      <c r="V138" s="968"/>
    </row>
    <row r="139" spans="1:22" ht="14.25" customHeight="1">
      <c r="A139" s="80">
        <v>17</v>
      </c>
      <c r="B139" s="1014" t="s">
        <v>151</v>
      </c>
      <c r="C139" s="1015">
        <v>12038</v>
      </c>
      <c r="D139" s="951">
        <v>5788.197916666667</v>
      </c>
      <c r="E139" s="194">
        <f t="shared" si="10"/>
        <v>-6249.802083333333</v>
      </c>
      <c r="F139" s="293">
        <f t="shared" si="8"/>
        <v>-0.5191727930996289</v>
      </c>
      <c r="G139" s="54"/>
      <c r="H139" s="54"/>
      <c r="I139" s="183" t="s">
        <v>151</v>
      </c>
      <c r="J139" s="193"/>
      <c r="K139" s="42"/>
      <c r="L139" s="689">
        <f t="shared" si="9"/>
        <v>0</v>
      </c>
      <c r="M139" s="239"/>
      <c r="N139" s="42"/>
      <c r="O139" s="683">
        <f t="shared" si="11"/>
        <v>0</v>
      </c>
      <c r="P139" s="41"/>
      <c r="Q139" s="52"/>
      <c r="R139" s="964"/>
      <c r="S139" s="965"/>
      <c r="T139" s="966"/>
      <c r="U139" s="967"/>
      <c r="V139" s="968"/>
    </row>
    <row r="140" spans="1:22" ht="14.25" customHeight="1">
      <c r="A140" s="80">
        <v>18</v>
      </c>
      <c r="B140" s="1014" t="s">
        <v>152</v>
      </c>
      <c r="C140" s="1015">
        <v>35422</v>
      </c>
      <c r="D140" s="951">
        <v>23785.329842931937</v>
      </c>
      <c r="E140" s="194">
        <f t="shared" si="10"/>
        <v>-11636.670157068063</v>
      </c>
      <c r="F140" s="293">
        <f t="shared" si="8"/>
        <v>-0.32851533389046533</v>
      </c>
      <c r="G140" s="54"/>
      <c r="H140" s="54"/>
      <c r="I140" s="183" t="s">
        <v>152</v>
      </c>
      <c r="J140" s="193"/>
      <c r="K140" s="42"/>
      <c r="L140" s="689">
        <f t="shared" si="9"/>
        <v>0</v>
      </c>
      <c r="M140" s="239"/>
      <c r="N140" s="42"/>
      <c r="O140" s="683">
        <f t="shared" si="11"/>
        <v>0</v>
      </c>
      <c r="P140" s="41"/>
      <c r="Q140" s="52"/>
      <c r="R140" s="964"/>
      <c r="S140" s="965"/>
      <c r="T140" s="966"/>
      <c r="U140" s="967"/>
      <c r="V140" s="968"/>
    </row>
    <row r="141" spans="1:22" ht="15.75">
      <c r="A141" s="80">
        <v>19</v>
      </c>
      <c r="B141" s="1014" t="s">
        <v>153</v>
      </c>
      <c r="C141" s="1015">
        <v>20147</v>
      </c>
      <c r="D141" s="951">
        <v>13533.945355191257</v>
      </c>
      <c r="E141" s="194">
        <f t="shared" si="10"/>
        <v>-6613.0546448087425</v>
      </c>
      <c r="F141" s="293">
        <f t="shared" si="8"/>
        <v>-0.3282401670128924</v>
      </c>
      <c r="G141" s="54"/>
      <c r="H141" s="54"/>
      <c r="I141" s="183" t="s">
        <v>153</v>
      </c>
      <c r="J141" s="193"/>
      <c r="K141" s="42"/>
      <c r="L141" s="689">
        <f t="shared" si="9"/>
        <v>0</v>
      </c>
      <c r="M141" s="239"/>
      <c r="N141" s="42"/>
      <c r="O141" s="683">
        <f t="shared" si="11"/>
        <v>0</v>
      </c>
      <c r="P141" s="41"/>
      <c r="Q141" s="52"/>
      <c r="R141" s="964"/>
      <c r="S141" s="965"/>
      <c r="T141" s="966"/>
      <c r="U141" s="967"/>
      <c r="V141" s="968"/>
    </row>
    <row r="142" spans="1:22" ht="15.75">
      <c r="A142" s="80">
        <v>20</v>
      </c>
      <c r="B142" s="1014" t="s">
        <v>154</v>
      </c>
      <c r="C142" s="1015">
        <v>44968</v>
      </c>
      <c r="D142" s="951">
        <v>31166.5</v>
      </c>
      <c r="E142" s="194">
        <f t="shared" si="10"/>
        <v>-13801.5</v>
      </c>
      <c r="F142" s="293">
        <f t="shared" si="8"/>
        <v>-0.30691825297989683</v>
      </c>
      <c r="G142" s="54"/>
      <c r="H142" s="54"/>
      <c r="I142" s="183" t="s">
        <v>154</v>
      </c>
      <c r="J142" s="193"/>
      <c r="K142" s="42"/>
      <c r="L142" s="689">
        <f t="shared" si="9"/>
        <v>0</v>
      </c>
      <c r="M142" s="239"/>
      <c r="N142" s="42"/>
      <c r="O142" s="683">
        <f t="shared" si="11"/>
        <v>0</v>
      </c>
      <c r="P142" s="41"/>
      <c r="Q142" s="52"/>
      <c r="R142" s="964"/>
      <c r="S142" s="965"/>
      <c r="T142" s="966"/>
      <c r="U142" s="967"/>
      <c r="V142" s="968"/>
    </row>
    <row r="143" spans="1:22" ht="15.75">
      <c r="A143" s="80">
        <v>21</v>
      </c>
      <c r="B143" s="1014" t="s">
        <v>155</v>
      </c>
      <c r="C143" s="1015">
        <v>4096</v>
      </c>
      <c r="D143" s="951">
        <v>8230.323529411764</v>
      </c>
      <c r="E143" s="194">
        <f t="shared" si="10"/>
        <v>4134.323529411764</v>
      </c>
      <c r="F143" s="293">
        <f t="shared" si="8"/>
        <v>1.009356330422794</v>
      </c>
      <c r="G143" s="54"/>
      <c r="H143" s="54"/>
      <c r="I143" s="183" t="s">
        <v>155</v>
      </c>
      <c r="J143" s="193"/>
      <c r="K143" s="42"/>
      <c r="L143" s="689">
        <f t="shared" si="9"/>
        <v>0</v>
      </c>
      <c r="M143" s="239"/>
      <c r="N143" s="42"/>
      <c r="O143" s="683">
        <f t="shared" si="11"/>
        <v>0</v>
      </c>
      <c r="P143" s="41"/>
      <c r="Q143" s="52"/>
      <c r="R143" s="964"/>
      <c r="S143" s="965"/>
      <c r="T143" s="966"/>
      <c r="U143" s="967"/>
      <c r="V143" s="968"/>
    </row>
    <row r="144" spans="1:22" ht="16.5" thickBot="1">
      <c r="A144" s="693">
        <v>22</v>
      </c>
      <c r="B144" s="1014" t="s">
        <v>156</v>
      </c>
      <c r="C144" s="1015">
        <v>5735</v>
      </c>
      <c r="D144" s="951">
        <v>5965.174129353234</v>
      </c>
      <c r="E144" s="696">
        <f t="shared" si="10"/>
        <v>230.1741293532341</v>
      </c>
      <c r="F144" s="697">
        <f t="shared" si="8"/>
        <v>0.04013498332227273</v>
      </c>
      <c r="G144" s="54"/>
      <c r="H144" s="54"/>
      <c r="I144" s="694" t="s">
        <v>156</v>
      </c>
      <c r="J144" s="193"/>
      <c r="K144" s="42"/>
      <c r="L144" s="689">
        <f t="shared" si="9"/>
        <v>0</v>
      </c>
      <c r="M144" s="239"/>
      <c r="N144" s="42"/>
      <c r="O144" s="683">
        <f t="shared" si="11"/>
        <v>0</v>
      </c>
      <c r="P144" s="13"/>
      <c r="Q144" s="52"/>
      <c r="R144" s="964"/>
      <c r="S144" s="965"/>
      <c r="T144" s="966"/>
      <c r="U144" s="967"/>
      <c r="V144" s="968"/>
    </row>
    <row r="145" spans="1:22" ht="16.5" thickBot="1">
      <c r="A145" s="698"/>
      <c r="B145" s="699" t="s">
        <v>11</v>
      </c>
      <c r="C145" s="700">
        <f>SUM(C123:C144)</f>
        <v>518694</v>
      </c>
      <c r="D145" s="700">
        <f>SUM(D123:D144)</f>
        <v>409637.1989830847</v>
      </c>
      <c r="E145" s="701">
        <f t="shared" si="10"/>
        <v>-109056.8010169153</v>
      </c>
      <c r="F145" s="702">
        <f t="shared" si="8"/>
        <v>-0.21025267502017625</v>
      </c>
      <c r="G145" s="54"/>
      <c r="H145" s="54"/>
      <c r="I145" s="699" t="s">
        <v>11</v>
      </c>
      <c r="J145" s="686">
        <f aca="true" t="shared" si="12" ref="J145:O145">SUM(J123:J144)</f>
        <v>0</v>
      </c>
      <c r="K145" s="688">
        <f t="shared" si="12"/>
        <v>0</v>
      </c>
      <c r="L145" s="689">
        <f t="shared" si="12"/>
        <v>0</v>
      </c>
      <c r="M145" s="687">
        <f t="shared" si="12"/>
        <v>0</v>
      </c>
      <c r="N145" s="687">
        <f t="shared" si="12"/>
        <v>0</v>
      </c>
      <c r="O145" s="687">
        <f t="shared" si="12"/>
        <v>0</v>
      </c>
      <c r="P145" s="47"/>
      <c r="Q145" s="50"/>
      <c r="R145" s="279"/>
      <c r="S145" s="57"/>
      <c r="T145" s="57"/>
      <c r="U145" s="196"/>
      <c r="V145" s="48"/>
    </row>
    <row r="146" spans="1:25" ht="15.75">
      <c r="A146" s="50"/>
      <c r="B146" s="279"/>
      <c r="C146" s="57"/>
      <c r="D146" s="57"/>
      <c r="E146" s="196"/>
      <c r="F146" s="48"/>
      <c r="G146" s="54"/>
      <c r="H146" s="54"/>
      <c r="I146" s="54"/>
      <c r="J146" s="5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47"/>
      <c r="X146" s="47"/>
      <c r="Y146" s="47"/>
    </row>
    <row r="147" spans="1:25" ht="23.25" customHeight="1" thickBot="1">
      <c r="A147" s="1152" t="s">
        <v>375</v>
      </c>
      <c r="B147" s="1152"/>
      <c r="C147" s="1152"/>
      <c r="D147" s="1152"/>
      <c r="E147" s="1152"/>
      <c r="F147" s="1152"/>
      <c r="G147" s="1152"/>
      <c r="H147" s="149"/>
      <c r="I147" s="149"/>
      <c r="J147" s="149"/>
      <c r="K147" s="49"/>
      <c r="L147" s="49"/>
      <c r="M147" s="49"/>
      <c r="N147" s="49"/>
      <c r="O147" s="49"/>
      <c r="P147" s="5"/>
      <c r="Q147" s="5"/>
      <c r="R147" s="5"/>
      <c r="S147" s="5"/>
      <c r="T147" s="5"/>
      <c r="U147" s="35"/>
      <c r="V147" s="5"/>
      <c r="W147" s="5"/>
      <c r="X147" s="5"/>
      <c r="Y147" s="5"/>
    </row>
    <row r="148" spans="1:25" ht="64.5" customHeight="1" thickBot="1">
      <c r="A148" s="675" t="s">
        <v>3</v>
      </c>
      <c r="B148" s="847" t="s">
        <v>60</v>
      </c>
      <c r="C148" s="847" t="s">
        <v>404</v>
      </c>
      <c r="D148" s="847" t="s">
        <v>349</v>
      </c>
      <c r="E148" s="849" t="s">
        <v>6</v>
      </c>
      <c r="F148" s="850" t="s">
        <v>7</v>
      </c>
      <c r="G148" s="54"/>
      <c r="H148" s="54"/>
      <c r="I148" s="847" t="s">
        <v>60</v>
      </c>
      <c r="J148" s="847" t="s">
        <v>404</v>
      </c>
      <c r="K148" s="847" t="s">
        <v>86</v>
      </c>
      <c r="L148" s="849" t="s">
        <v>6</v>
      </c>
      <c r="M148" s="850" t="s">
        <v>7</v>
      </c>
      <c r="N148" s="34"/>
      <c r="O148" s="34"/>
      <c r="P148" s="34"/>
      <c r="Q148" s="34"/>
      <c r="R148" s="34"/>
      <c r="S148" s="34"/>
      <c r="T148" s="34" t="s">
        <v>321</v>
      </c>
      <c r="U148" s="34"/>
      <c r="V148" s="13"/>
      <c r="W148" s="13"/>
      <c r="X148" s="13"/>
      <c r="Y148" s="13"/>
    </row>
    <row r="149" spans="1:25" ht="15.75">
      <c r="A149" s="866">
        <v>1</v>
      </c>
      <c r="B149" s="682" t="s">
        <v>157</v>
      </c>
      <c r="C149" s="1017">
        <v>16051</v>
      </c>
      <c r="D149" s="1020">
        <v>14398.321608040202</v>
      </c>
      <c r="E149" s="867">
        <f aca="true" t="shared" si="13" ref="E149:E171">D149-C149</f>
        <v>-1652.6783919597983</v>
      </c>
      <c r="F149" s="868">
        <f aca="true" t="shared" si="14" ref="F149:F171">E149/C149</f>
        <v>-0.10296420110646055</v>
      </c>
      <c r="G149" s="54"/>
      <c r="H149" s="54"/>
      <c r="I149" s="860" t="s">
        <v>148</v>
      </c>
      <c r="J149" s="949"/>
      <c r="K149" s="871"/>
      <c r="L149" s="867">
        <f aca="true" t="shared" si="15" ref="L149:L171">K149-J149</f>
        <v>0</v>
      </c>
      <c r="M149" s="868" t="e">
        <f aca="true" t="shared" si="16" ref="M149:M171">L149/J149</f>
        <v>#DIV/0!</v>
      </c>
      <c r="N149" s="34"/>
      <c r="O149" s="34"/>
      <c r="P149" s="34"/>
      <c r="Q149" s="34"/>
      <c r="R149" s="320"/>
      <c r="S149" s="325"/>
      <c r="T149" s="42">
        <f>R149+S149</f>
        <v>0</v>
      </c>
      <c r="U149" s="34"/>
      <c r="V149" s="13"/>
      <c r="W149" s="13"/>
      <c r="X149" s="13"/>
      <c r="Y149" s="13"/>
    </row>
    <row r="150" spans="1:25" ht="15.75">
      <c r="A150" s="80">
        <v>2</v>
      </c>
      <c r="B150" s="682" t="s">
        <v>158</v>
      </c>
      <c r="C150" s="950">
        <v>4279</v>
      </c>
      <c r="D150" s="1020">
        <v>3786.4497607655503</v>
      </c>
      <c r="E150" s="194">
        <f t="shared" si="13"/>
        <v>-492.5502392344497</v>
      </c>
      <c r="F150" s="293">
        <f t="shared" si="14"/>
        <v>-0.11510872615902072</v>
      </c>
      <c r="G150" s="54"/>
      <c r="H150" s="54"/>
      <c r="I150" s="183" t="s">
        <v>151</v>
      </c>
      <c r="J150" s="328"/>
      <c r="K150" s="421"/>
      <c r="L150" s="194">
        <f t="shared" si="15"/>
        <v>0</v>
      </c>
      <c r="M150" s="293" t="e">
        <f t="shared" si="16"/>
        <v>#DIV/0!</v>
      </c>
      <c r="N150" s="34"/>
      <c r="O150" s="34"/>
      <c r="P150" s="290"/>
      <c r="Q150" s="290"/>
      <c r="R150" s="320"/>
      <c r="S150" s="325"/>
      <c r="T150" s="42">
        <f aca="true" t="shared" si="17" ref="T150:T171">R150+S150</f>
        <v>0</v>
      </c>
      <c r="U150" s="34"/>
      <c r="V150" s="13"/>
      <c r="W150" s="13"/>
      <c r="X150" s="13"/>
      <c r="Y150" s="13"/>
    </row>
    <row r="151" spans="1:25" ht="15.75">
      <c r="A151" s="80">
        <v>3</v>
      </c>
      <c r="B151" s="682" t="s">
        <v>159</v>
      </c>
      <c r="C151" s="950">
        <v>16115</v>
      </c>
      <c r="D151" s="1020">
        <v>14470.509900990099</v>
      </c>
      <c r="E151" s="194">
        <f t="shared" si="13"/>
        <v>-1644.4900990099013</v>
      </c>
      <c r="F151" s="293">
        <f t="shared" si="14"/>
        <v>-0.1020471671740553</v>
      </c>
      <c r="G151" s="54"/>
      <c r="H151" s="54"/>
      <c r="I151" s="183" t="s">
        <v>149</v>
      </c>
      <c r="J151" s="328"/>
      <c r="K151" s="421"/>
      <c r="L151" s="194">
        <f t="shared" si="15"/>
        <v>0</v>
      </c>
      <c r="M151" s="293" t="e">
        <f t="shared" si="16"/>
        <v>#DIV/0!</v>
      </c>
      <c r="N151" s="34"/>
      <c r="O151" s="34"/>
      <c r="P151" s="34"/>
      <c r="Q151" s="34"/>
      <c r="R151" s="320"/>
      <c r="S151" s="325"/>
      <c r="T151" s="42">
        <f t="shared" si="17"/>
        <v>0</v>
      </c>
      <c r="U151" s="34"/>
      <c r="V151" s="13"/>
      <c r="W151" s="13"/>
      <c r="X151" s="13"/>
      <c r="Y151" s="13"/>
    </row>
    <row r="152" spans="1:25" ht="15.75">
      <c r="A152" s="80">
        <v>4</v>
      </c>
      <c r="B152" s="682" t="s">
        <v>160</v>
      </c>
      <c r="C152" s="950">
        <v>19577</v>
      </c>
      <c r="D152" s="1020">
        <v>12018.474178403756</v>
      </c>
      <c r="E152" s="194">
        <f t="shared" si="13"/>
        <v>-7558.525821596244</v>
      </c>
      <c r="F152" s="293">
        <f t="shared" si="14"/>
        <v>-0.3860921398373726</v>
      </c>
      <c r="G152" s="54"/>
      <c r="H152" s="54"/>
      <c r="I152" s="183" t="s">
        <v>152</v>
      </c>
      <c r="J152" s="328"/>
      <c r="K152" s="421"/>
      <c r="L152" s="194">
        <f t="shared" si="15"/>
        <v>0</v>
      </c>
      <c r="M152" s="293" t="e">
        <f t="shared" si="16"/>
        <v>#DIV/0!</v>
      </c>
      <c r="N152" s="34"/>
      <c r="O152" s="34"/>
      <c r="P152" s="34"/>
      <c r="Q152" s="34"/>
      <c r="R152" s="320"/>
      <c r="S152" s="325"/>
      <c r="T152" s="42">
        <f t="shared" si="17"/>
        <v>0</v>
      </c>
      <c r="U152" s="34"/>
      <c r="V152" s="13"/>
      <c r="W152" s="13"/>
      <c r="X152" s="13"/>
      <c r="Y152" s="13"/>
    </row>
    <row r="153" spans="1:25" ht="15.75">
      <c r="A153" s="80">
        <v>5</v>
      </c>
      <c r="B153" s="682" t="s">
        <v>161</v>
      </c>
      <c r="C153" s="950">
        <v>12885</v>
      </c>
      <c r="D153" s="1020">
        <v>11587.25925925926</v>
      </c>
      <c r="E153" s="194">
        <f t="shared" si="13"/>
        <v>-1297.7407407407409</v>
      </c>
      <c r="F153" s="293">
        <f t="shared" si="14"/>
        <v>-0.10071717041061241</v>
      </c>
      <c r="G153" s="54"/>
      <c r="H153" s="54"/>
      <c r="I153" s="183" t="s">
        <v>146</v>
      </c>
      <c r="J153" s="420"/>
      <c r="K153" s="421"/>
      <c r="L153" s="194">
        <f t="shared" si="15"/>
        <v>0</v>
      </c>
      <c r="M153" s="293" t="e">
        <f t="shared" si="16"/>
        <v>#DIV/0!</v>
      </c>
      <c r="N153" s="34"/>
      <c r="O153" s="34"/>
      <c r="P153" s="34"/>
      <c r="Q153" s="34"/>
      <c r="R153" s="320"/>
      <c r="S153" s="325"/>
      <c r="T153" s="42">
        <f t="shared" si="17"/>
        <v>0</v>
      </c>
      <c r="U153" s="34"/>
      <c r="V153" s="13"/>
      <c r="W153" s="13"/>
      <c r="X153" s="13"/>
      <c r="Y153" s="13"/>
    </row>
    <row r="154" spans="1:25" ht="15.75">
      <c r="A154" s="80">
        <v>6</v>
      </c>
      <c r="B154" s="682" t="s">
        <v>162</v>
      </c>
      <c r="C154" s="950">
        <v>15249</v>
      </c>
      <c r="D154" s="1020">
        <v>12414.440476190477</v>
      </c>
      <c r="E154" s="194">
        <f t="shared" si="13"/>
        <v>-2834.559523809523</v>
      </c>
      <c r="F154" s="293">
        <f t="shared" si="14"/>
        <v>-0.18588494483635143</v>
      </c>
      <c r="G154" s="54"/>
      <c r="H154" s="54"/>
      <c r="I154" s="183" t="s">
        <v>154</v>
      </c>
      <c r="J154" s="328"/>
      <c r="K154" s="421"/>
      <c r="L154" s="194">
        <f t="shared" si="15"/>
        <v>0</v>
      </c>
      <c r="M154" s="293" t="e">
        <f t="shared" si="16"/>
        <v>#DIV/0!</v>
      </c>
      <c r="N154" s="34"/>
      <c r="O154" s="34"/>
      <c r="P154" s="34"/>
      <c r="Q154" s="34"/>
      <c r="R154" s="320"/>
      <c r="S154" s="325"/>
      <c r="T154" s="42">
        <f t="shared" si="17"/>
        <v>0</v>
      </c>
      <c r="U154" s="34"/>
      <c r="V154" s="13"/>
      <c r="W154" s="13"/>
      <c r="X154" s="13"/>
      <c r="Y154" s="13"/>
    </row>
    <row r="155" spans="1:25" ht="15.75">
      <c r="A155" s="80">
        <v>7</v>
      </c>
      <c r="B155" s="682" t="s">
        <v>163</v>
      </c>
      <c r="C155" s="950">
        <v>12174</v>
      </c>
      <c r="D155" s="1020">
        <v>8266.863387978143</v>
      </c>
      <c r="E155" s="194">
        <f t="shared" si="13"/>
        <v>-3907.136612021857</v>
      </c>
      <c r="F155" s="293">
        <f t="shared" si="14"/>
        <v>-0.32094107212270884</v>
      </c>
      <c r="G155" s="54"/>
      <c r="H155" s="54"/>
      <c r="I155" s="183" t="s">
        <v>155</v>
      </c>
      <c r="J155" s="328"/>
      <c r="K155" s="421"/>
      <c r="L155" s="194">
        <f t="shared" si="15"/>
        <v>0</v>
      </c>
      <c r="M155" s="293" t="e">
        <f t="shared" si="16"/>
        <v>#DIV/0!</v>
      </c>
      <c r="N155" s="34"/>
      <c r="O155" s="34"/>
      <c r="P155" s="34"/>
      <c r="Q155" s="34"/>
      <c r="R155" s="320"/>
      <c r="S155" s="325"/>
      <c r="T155" s="42">
        <f t="shared" si="17"/>
        <v>0</v>
      </c>
      <c r="U155" s="34"/>
      <c r="V155" s="13"/>
      <c r="W155" s="13"/>
      <c r="X155" s="13"/>
      <c r="Y155" s="13"/>
    </row>
    <row r="156" spans="1:25" ht="15.75">
      <c r="A156" s="80">
        <v>8</v>
      </c>
      <c r="B156" s="682" t="s">
        <v>164</v>
      </c>
      <c r="C156" s="950">
        <v>7645</v>
      </c>
      <c r="D156" s="1020">
        <v>5949.015873015873</v>
      </c>
      <c r="E156" s="194">
        <f t="shared" si="13"/>
        <v>-1695.9841269841272</v>
      </c>
      <c r="F156" s="293">
        <f t="shared" si="14"/>
        <v>-0.22184226644658303</v>
      </c>
      <c r="G156" s="54"/>
      <c r="H156" s="54"/>
      <c r="I156" s="183" t="s">
        <v>156</v>
      </c>
      <c r="J156" s="328"/>
      <c r="K156" s="421"/>
      <c r="L156" s="194">
        <f t="shared" si="15"/>
        <v>0</v>
      </c>
      <c r="M156" s="293" t="e">
        <f t="shared" si="16"/>
        <v>#DIV/0!</v>
      </c>
      <c r="N156" s="34"/>
      <c r="O156" s="34"/>
      <c r="P156" s="34"/>
      <c r="Q156" s="34"/>
      <c r="R156" s="320"/>
      <c r="S156" s="325"/>
      <c r="T156" s="42">
        <f t="shared" si="17"/>
        <v>0</v>
      </c>
      <c r="U156" s="34"/>
      <c r="V156" s="13"/>
      <c r="W156" s="13"/>
      <c r="X156" s="13"/>
      <c r="Y156" s="13"/>
    </row>
    <row r="157" spans="1:25" ht="15.75">
      <c r="A157" s="80">
        <v>9</v>
      </c>
      <c r="B157" s="682" t="s">
        <v>165</v>
      </c>
      <c r="C157" s="950">
        <v>16882</v>
      </c>
      <c r="D157" s="1020">
        <v>17942.389423076922</v>
      </c>
      <c r="E157" s="194">
        <f t="shared" si="13"/>
        <v>1060.389423076922</v>
      </c>
      <c r="F157" s="293">
        <f t="shared" si="14"/>
        <v>0.06281183645758334</v>
      </c>
      <c r="G157" s="54"/>
      <c r="H157" s="54"/>
      <c r="I157" s="183" t="s">
        <v>145</v>
      </c>
      <c r="J157" s="420"/>
      <c r="K157" s="421"/>
      <c r="L157" s="194">
        <f t="shared" si="15"/>
        <v>0</v>
      </c>
      <c r="M157" s="293" t="e">
        <f t="shared" si="16"/>
        <v>#DIV/0!</v>
      </c>
      <c r="N157" s="34"/>
      <c r="O157" s="34"/>
      <c r="P157" s="34"/>
      <c r="Q157" s="34"/>
      <c r="R157" s="320"/>
      <c r="S157" s="325"/>
      <c r="T157" s="42">
        <f t="shared" si="17"/>
        <v>0</v>
      </c>
      <c r="U157" s="34"/>
      <c r="V157" s="13"/>
      <c r="W157" s="13"/>
      <c r="X157" s="13"/>
      <c r="Y157" s="13"/>
    </row>
    <row r="158" spans="1:25" ht="15.75">
      <c r="A158" s="80">
        <v>10</v>
      </c>
      <c r="B158" s="682" t="s">
        <v>166</v>
      </c>
      <c r="C158" s="950">
        <v>18085</v>
      </c>
      <c r="D158" s="1020">
        <v>14539.290909090909</v>
      </c>
      <c r="E158" s="194">
        <f t="shared" si="13"/>
        <v>-3545.709090909091</v>
      </c>
      <c r="F158" s="293">
        <f t="shared" si="14"/>
        <v>-0.19605800889737857</v>
      </c>
      <c r="G158" s="54"/>
      <c r="H158" s="54"/>
      <c r="I158" s="183" t="s">
        <v>147</v>
      </c>
      <c r="J158" s="328"/>
      <c r="K158" s="421"/>
      <c r="L158" s="194">
        <f t="shared" si="15"/>
        <v>0</v>
      </c>
      <c r="M158" s="293" t="e">
        <f t="shared" si="16"/>
        <v>#DIV/0!</v>
      </c>
      <c r="N158" s="34"/>
      <c r="O158" s="34"/>
      <c r="P158" s="34"/>
      <c r="Q158" s="34"/>
      <c r="R158" s="320"/>
      <c r="S158" s="325"/>
      <c r="T158" s="42">
        <f t="shared" si="17"/>
        <v>0</v>
      </c>
      <c r="U158" s="34"/>
      <c r="V158" s="13"/>
      <c r="W158" s="13"/>
      <c r="X158" s="13"/>
      <c r="Y158" s="13"/>
    </row>
    <row r="159" spans="1:25" ht="15.75">
      <c r="A159" s="80">
        <v>11</v>
      </c>
      <c r="B159" s="1014" t="s">
        <v>145</v>
      </c>
      <c r="C159" s="950">
        <v>5019</v>
      </c>
      <c r="D159" s="950">
        <v>4752.133333333333</v>
      </c>
      <c r="E159" s="194">
        <f t="shared" si="13"/>
        <v>-266.8666666666668</v>
      </c>
      <c r="F159" s="293">
        <f t="shared" si="14"/>
        <v>-0.05317128245998541</v>
      </c>
      <c r="G159" s="54"/>
      <c r="H159" s="54"/>
      <c r="I159" s="183" t="s">
        <v>165</v>
      </c>
      <c r="J159" s="420"/>
      <c r="K159" s="421"/>
      <c r="L159" s="194">
        <f t="shared" si="15"/>
        <v>0</v>
      </c>
      <c r="M159" s="293" t="e">
        <f t="shared" si="16"/>
        <v>#DIV/0!</v>
      </c>
      <c r="N159" s="34"/>
      <c r="O159" s="34"/>
      <c r="P159" s="34"/>
      <c r="Q159" s="34"/>
      <c r="R159" s="320"/>
      <c r="S159" s="325"/>
      <c r="T159" s="42">
        <f t="shared" si="17"/>
        <v>0</v>
      </c>
      <c r="U159" s="34"/>
      <c r="V159" s="13"/>
      <c r="W159" s="13"/>
      <c r="X159" s="13"/>
      <c r="Y159" s="13"/>
    </row>
    <row r="160" spans="1:25" ht="15.75">
      <c r="A160" s="80">
        <v>12</v>
      </c>
      <c r="B160" s="1014" t="s">
        <v>146</v>
      </c>
      <c r="C160" s="950">
        <v>5486</v>
      </c>
      <c r="D160" s="950">
        <v>2929.7169811320755</v>
      </c>
      <c r="E160" s="194">
        <f t="shared" si="13"/>
        <v>-2556.2830188679245</v>
      </c>
      <c r="F160" s="293">
        <f t="shared" si="14"/>
        <v>-0.4659648229799352</v>
      </c>
      <c r="G160" s="54"/>
      <c r="H160" s="54"/>
      <c r="I160" s="183" t="s">
        <v>160</v>
      </c>
      <c r="J160" s="420"/>
      <c r="K160" s="421"/>
      <c r="L160" s="194">
        <f t="shared" si="15"/>
        <v>0</v>
      </c>
      <c r="M160" s="293" t="e">
        <f t="shared" si="16"/>
        <v>#DIV/0!</v>
      </c>
      <c r="N160" s="34"/>
      <c r="O160" s="34"/>
      <c r="P160" s="34"/>
      <c r="Q160" s="34"/>
      <c r="R160" s="320"/>
      <c r="S160" s="325"/>
      <c r="T160" s="42">
        <f t="shared" si="17"/>
        <v>0</v>
      </c>
      <c r="U160" s="34"/>
      <c r="V160" s="13"/>
      <c r="W160" s="13"/>
      <c r="X160" s="13"/>
      <c r="Y160" s="13"/>
    </row>
    <row r="161" spans="1:25" ht="15.75">
      <c r="A161" s="80">
        <v>13</v>
      </c>
      <c r="B161" s="1014" t="s">
        <v>147</v>
      </c>
      <c r="C161" s="1018">
        <v>15120</v>
      </c>
      <c r="D161" s="950">
        <v>14504.5786163522</v>
      </c>
      <c r="E161" s="194">
        <f t="shared" si="13"/>
        <v>-615.4213836477993</v>
      </c>
      <c r="F161" s="293">
        <f t="shared" si="14"/>
        <v>-0.04070247246347879</v>
      </c>
      <c r="G161" s="54"/>
      <c r="H161" s="54"/>
      <c r="I161" s="183" t="s">
        <v>150</v>
      </c>
      <c r="J161" s="328"/>
      <c r="K161" s="421"/>
      <c r="L161" s="194">
        <f t="shared" si="15"/>
        <v>0</v>
      </c>
      <c r="M161" s="293" t="e">
        <f t="shared" si="16"/>
        <v>#DIV/0!</v>
      </c>
      <c r="N161" s="34"/>
      <c r="O161" s="34"/>
      <c r="P161" s="34"/>
      <c r="Q161" s="34"/>
      <c r="R161" s="320"/>
      <c r="S161" s="325"/>
      <c r="T161" s="42">
        <f t="shared" si="17"/>
        <v>0</v>
      </c>
      <c r="U161" s="34"/>
      <c r="V161" s="13"/>
      <c r="W161" s="13"/>
      <c r="X161" s="13"/>
      <c r="Y161" s="13"/>
    </row>
    <row r="162" spans="1:25" ht="15.75">
      <c r="A162" s="80">
        <v>14</v>
      </c>
      <c r="B162" s="1014" t="s">
        <v>148</v>
      </c>
      <c r="C162" s="1018">
        <v>17041</v>
      </c>
      <c r="D162" s="950">
        <v>10106.979310344828</v>
      </c>
      <c r="E162" s="194">
        <f t="shared" si="13"/>
        <v>-6934.020689655172</v>
      </c>
      <c r="F162" s="293">
        <f t="shared" si="14"/>
        <v>-0.40690221757262907</v>
      </c>
      <c r="G162" s="54"/>
      <c r="H162" s="54"/>
      <c r="I162" s="183" t="s">
        <v>158</v>
      </c>
      <c r="J162" s="420"/>
      <c r="K162" s="421"/>
      <c r="L162" s="194">
        <f t="shared" si="15"/>
        <v>0</v>
      </c>
      <c r="M162" s="293" t="e">
        <f t="shared" si="16"/>
        <v>#DIV/0!</v>
      </c>
      <c r="N162" s="34"/>
      <c r="O162" s="34"/>
      <c r="P162" s="34"/>
      <c r="Q162" s="34"/>
      <c r="R162" s="320"/>
      <c r="S162" s="325"/>
      <c r="T162" s="42">
        <f t="shared" si="17"/>
        <v>0</v>
      </c>
      <c r="U162" s="34"/>
      <c r="V162" s="13"/>
      <c r="W162" s="13"/>
      <c r="X162" s="13"/>
      <c r="Y162" s="13"/>
    </row>
    <row r="163" spans="1:25" ht="15.75">
      <c r="A163" s="80">
        <v>15</v>
      </c>
      <c r="B163" s="1014" t="s">
        <v>149</v>
      </c>
      <c r="C163" s="1018">
        <v>8102</v>
      </c>
      <c r="D163" s="950">
        <v>7070.37962962963</v>
      </c>
      <c r="E163" s="194">
        <f t="shared" si="13"/>
        <v>-1031.6203703703704</v>
      </c>
      <c r="F163" s="293">
        <f t="shared" si="14"/>
        <v>-0.12732910026788083</v>
      </c>
      <c r="G163" s="54"/>
      <c r="H163" s="54"/>
      <c r="I163" s="183" t="s">
        <v>162</v>
      </c>
      <c r="J163" s="420"/>
      <c r="K163" s="421"/>
      <c r="L163" s="194">
        <f t="shared" si="15"/>
        <v>0</v>
      </c>
      <c r="M163" s="293" t="e">
        <f t="shared" si="16"/>
        <v>#DIV/0!</v>
      </c>
      <c r="N163" s="34"/>
      <c r="O163" s="34"/>
      <c r="P163" s="34"/>
      <c r="Q163" s="34"/>
      <c r="R163" s="320"/>
      <c r="S163" s="325"/>
      <c r="T163" s="42">
        <f t="shared" si="17"/>
        <v>0</v>
      </c>
      <c r="U163" s="34"/>
      <c r="V163" s="13"/>
      <c r="W163" s="13"/>
      <c r="X163" s="13"/>
      <c r="Y163" s="13"/>
    </row>
    <row r="164" spans="1:25" ht="15.75">
      <c r="A164" s="80">
        <v>16</v>
      </c>
      <c r="B164" s="1014" t="s">
        <v>150</v>
      </c>
      <c r="C164" s="1018">
        <v>7790</v>
      </c>
      <c r="D164" s="950">
        <v>6593.950549450549</v>
      </c>
      <c r="E164" s="194">
        <f t="shared" si="13"/>
        <v>-1196.0494505494507</v>
      </c>
      <c r="F164" s="293">
        <f t="shared" si="14"/>
        <v>-0.15353651483304886</v>
      </c>
      <c r="G164" s="54"/>
      <c r="H164" s="54"/>
      <c r="I164" s="183" t="s">
        <v>157</v>
      </c>
      <c r="J164" s="420"/>
      <c r="K164" s="421"/>
      <c r="L164" s="194">
        <f t="shared" si="15"/>
        <v>0</v>
      </c>
      <c r="M164" s="293" t="e">
        <f t="shared" si="16"/>
        <v>#DIV/0!</v>
      </c>
      <c r="N164" s="34"/>
      <c r="O164" s="34"/>
      <c r="P164" s="34"/>
      <c r="Q164" s="34"/>
      <c r="R164" s="320"/>
      <c r="S164" s="325"/>
      <c r="T164" s="42">
        <f t="shared" si="17"/>
        <v>0</v>
      </c>
      <c r="U164" s="34"/>
      <c r="V164" s="13"/>
      <c r="W164" s="13"/>
      <c r="X164" s="13"/>
      <c r="Y164" s="13"/>
    </row>
    <row r="165" spans="1:25" ht="15.75">
      <c r="A165" s="80">
        <v>17</v>
      </c>
      <c r="B165" s="1014" t="s">
        <v>151</v>
      </c>
      <c r="C165" s="1018">
        <v>4488</v>
      </c>
      <c r="D165" s="950">
        <v>2246.96875</v>
      </c>
      <c r="E165" s="194">
        <f t="shared" si="13"/>
        <v>-2241.03125</v>
      </c>
      <c r="F165" s="293">
        <f t="shared" si="14"/>
        <v>-0.49933851381461675</v>
      </c>
      <c r="G165" s="54"/>
      <c r="H165" s="54"/>
      <c r="I165" s="183" t="s">
        <v>164</v>
      </c>
      <c r="J165" s="420"/>
      <c r="K165" s="421"/>
      <c r="L165" s="194">
        <f t="shared" si="15"/>
        <v>0</v>
      </c>
      <c r="M165" s="293" t="e">
        <f t="shared" si="16"/>
        <v>#DIV/0!</v>
      </c>
      <c r="N165" s="34"/>
      <c r="O165" s="34"/>
      <c r="P165" s="34"/>
      <c r="Q165" s="34"/>
      <c r="R165" s="320"/>
      <c r="S165" s="325"/>
      <c r="T165" s="42">
        <f t="shared" si="17"/>
        <v>0</v>
      </c>
      <c r="U165" s="34"/>
      <c r="V165" s="13"/>
      <c r="W165" s="13"/>
      <c r="X165" s="13"/>
      <c r="Y165" s="13"/>
    </row>
    <row r="166" spans="1:25" ht="15.75">
      <c r="A166" s="80">
        <v>18</v>
      </c>
      <c r="B166" s="1014" t="s">
        <v>152</v>
      </c>
      <c r="C166" s="1018">
        <v>19837</v>
      </c>
      <c r="D166" s="950">
        <v>14177.015706806284</v>
      </c>
      <c r="E166" s="194">
        <f t="shared" si="13"/>
        <v>-5659.984293193716</v>
      </c>
      <c r="F166" s="293">
        <f t="shared" si="14"/>
        <v>-0.2853246102330855</v>
      </c>
      <c r="G166" s="54"/>
      <c r="H166" s="54"/>
      <c r="I166" s="183" t="s">
        <v>163</v>
      </c>
      <c r="J166" s="420"/>
      <c r="K166" s="421"/>
      <c r="L166" s="194">
        <f t="shared" si="15"/>
        <v>0</v>
      </c>
      <c r="M166" s="293" t="e">
        <f t="shared" si="16"/>
        <v>#DIV/0!</v>
      </c>
      <c r="N166" s="34"/>
      <c r="O166" s="34"/>
      <c r="P166" s="34"/>
      <c r="Q166" s="34"/>
      <c r="R166" s="320"/>
      <c r="S166" s="325"/>
      <c r="T166" s="42">
        <f t="shared" si="17"/>
        <v>0</v>
      </c>
      <c r="U166" s="34"/>
      <c r="V166" s="13"/>
      <c r="W166" s="13"/>
      <c r="X166" s="13"/>
      <c r="Y166" s="13"/>
    </row>
    <row r="167" spans="1:25" ht="15.75">
      <c r="A167" s="80">
        <v>19</v>
      </c>
      <c r="B167" s="1014" t="s">
        <v>153</v>
      </c>
      <c r="C167" s="1018">
        <v>9820</v>
      </c>
      <c r="D167" s="950">
        <v>7830.2786885245905</v>
      </c>
      <c r="E167" s="194">
        <f t="shared" si="13"/>
        <v>-1989.7213114754095</v>
      </c>
      <c r="F167" s="293">
        <f t="shared" si="14"/>
        <v>-0.20261927815431868</v>
      </c>
      <c r="G167" s="54"/>
      <c r="H167" s="54"/>
      <c r="I167" s="183" t="s">
        <v>161</v>
      </c>
      <c r="J167" s="420"/>
      <c r="K167" s="421"/>
      <c r="L167" s="194">
        <f t="shared" si="15"/>
        <v>0</v>
      </c>
      <c r="M167" s="293" t="e">
        <f t="shared" si="16"/>
        <v>#DIV/0!</v>
      </c>
      <c r="N167" s="34"/>
      <c r="O167" s="34"/>
      <c r="P167" s="34"/>
      <c r="Q167" s="34"/>
      <c r="R167" s="320"/>
      <c r="S167" s="325"/>
      <c r="T167" s="42">
        <f t="shared" si="17"/>
        <v>0</v>
      </c>
      <c r="U167" s="34"/>
      <c r="V167" s="13"/>
      <c r="W167" s="13"/>
      <c r="X167" s="13"/>
      <c r="Y167" s="13"/>
    </row>
    <row r="168" spans="1:25" ht="15.75">
      <c r="A168" s="80">
        <v>20</v>
      </c>
      <c r="B168" s="1014" t="s">
        <v>154</v>
      </c>
      <c r="C168" s="1018">
        <v>22104</v>
      </c>
      <c r="D168" s="950">
        <v>13348.183544303798</v>
      </c>
      <c r="E168" s="194">
        <f t="shared" si="13"/>
        <v>-8755.816455696202</v>
      </c>
      <c r="F168" s="293">
        <f t="shared" si="14"/>
        <v>-0.39611909408687124</v>
      </c>
      <c r="G168" s="54"/>
      <c r="H168" s="54"/>
      <c r="I168" s="183" t="s">
        <v>159</v>
      </c>
      <c r="J168" s="420"/>
      <c r="K168" s="421"/>
      <c r="L168" s="194">
        <f t="shared" si="15"/>
        <v>0</v>
      </c>
      <c r="M168" s="293" t="e">
        <f t="shared" si="16"/>
        <v>#DIV/0!</v>
      </c>
      <c r="N168" s="34"/>
      <c r="O168" s="34"/>
      <c r="P168" s="34"/>
      <c r="Q168" s="34"/>
      <c r="R168" s="320"/>
      <c r="S168" s="325"/>
      <c r="T168" s="42">
        <f t="shared" si="17"/>
        <v>0</v>
      </c>
      <c r="U168" s="34"/>
      <c r="V168" s="13"/>
      <c r="W168" s="13"/>
      <c r="X168" s="13"/>
      <c r="Y168" s="13"/>
    </row>
    <row r="169" spans="1:25" ht="15.75">
      <c r="A169" s="80">
        <v>21</v>
      </c>
      <c r="B169" s="1014" t="s">
        <v>155</v>
      </c>
      <c r="C169" s="1018">
        <v>1498</v>
      </c>
      <c r="D169" s="950">
        <v>2629.8514851485147</v>
      </c>
      <c r="E169" s="194">
        <f t="shared" si="13"/>
        <v>1131.8514851485147</v>
      </c>
      <c r="F169" s="293">
        <f t="shared" si="14"/>
        <v>0.7555750902193022</v>
      </c>
      <c r="G169" s="54"/>
      <c r="H169" s="54"/>
      <c r="I169" s="183" t="s">
        <v>166</v>
      </c>
      <c r="J169" s="420"/>
      <c r="K169" s="421"/>
      <c r="L169" s="194">
        <f t="shared" si="15"/>
        <v>0</v>
      </c>
      <c r="M169" s="293" t="e">
        <f t="shared" si="16"/>
        <v>#DIV/0!</v>
      </c>
      <c r="N169" s="34"/>
      <c r="O169" s="34"/>
      <c r="P169" s="34"/>
      <c r="Q169" s="34"/>
      <c r="R169" s="320"/>
      <c r="S169" s="325"/>
      <c r="T169" s="42">
        <f t="shared" si="17"/>
        <v>0</v>
      </c>
      <c r="U169" s="34"/>
      <c r="V169" s="13"/>
      <c r="W169" s="13"/>
      <c r="X169" s="13"/>
      <c r="Y169" s="13"/>
    </row>
    <row r="170" spans="1:25" ht="16.5" thickBot="1">
      <c r="A170" s="693">
        <v>22</v>
      </c>
      <c r="B170" s="1014" t="s">
        <v>156</v>
      </c>
      <c r="C170" s="1019">
        <v>3057</v>
      </c>
      <c r="D170" s="950">
        <v>3139.3034825870645</v>
      </c>
      <c r="E170" s="696">
        <f t="shared" si="13"/>
        <v>82.30348258706454</v>
      </c>
      <c r="F170" s="697">
        <f t="shared" si="14"/>
        <v>0.02692295799380587</v>
      </c>
      <c r="G170" s="54"/>
      <c r="H170" s="54"/>
      <c r="I170" s="694" t="s">
        <v>153</v>
      </c>
      <c r="J170" s="869"/>
      <c r="K170" s="870"/>
      <c r="L170" s="696">
        <f t="shared" si="15"/>
        <v>0</v>
      </c>
      <c r="M170" s="697" t="e">
        <f t="shared" si="16"/>
        <v>#DIV/0!</v>
      </c>
      <c r="N170" s="34"/>
      <c r="O170" s="34"/>
      <c r="P170" s="34"/>
      <c r="Q170" s="34"/>
      <c r="R170" s="320"/>
      <c r="S170" s="325"/>
      <c r="T170" s="42">
        <f t="shared" si="17"/>
        <v>0</v>
      </c>
      <c r="U170" s="34"/>
      <c r="V170" s="13"/>
      <c r="W170" s="13"/>
      <c r="X170" s="13"/>
      <c r="Y170" s="13"/>
    </row>
    <row r="171" spans="1:25" ht="16.5" thickBot="1">
      <c r="A171" s="698"/>
      <c r="B171" s="699" t="s">
        <v>11</v>
      </c>
      <c r="C171" s="700">
        <f>SUM(C149:C170)</f>
        <v>258304</v>
      </c>
      <c r="D171" s="700">
        <f>SUM(D149:D170)</f>
        <v>204702.35485442402</v>
      </c>
      <c r="E171" s="701">
        <f t="shared" si="13"/>
        <v>-53601.64514557598</v>
      </c>
      <c r="F171" s="702">
        <f t="shared" si="14"/>
        <v>-0.20751380213072962</v>
      </c>
      <c r="G171" s="54"/>
      <c r="H171" s="54"/>
      <c r="I171" s="699" t="s">
        <v>11</v>
      </c>
      <c r="J171" s="865">
        <f>SUM(J149:J170)</f>
        <v>0</v>
      </c>
      <c r="K171" s="865">
        <f>SUM(K149:K170)</f>
        <v>0</v>
      </c>
      <c r="L171" s="701">
        <f t="shared" si="15"/>
        <v>0</v>
      </c>
      <c r="M171" s="702" t="e">
        <f t="shared" si="16"/>
        <v>#DIV/0!</v>
      </c>
      <c r="N171" s="46"/>
      <c r="O171" s="46"/>
      <c r="P171" s="46"/>
      <c r="Q171" s="46"/>
      <c r="R171" s="44">
        <f>SUM(R149:R170)</f>
        <v>0</v>
      </c>
      <c r="S171" s="361">
        <f>SUM(S149:S170)</f>
        <v>0</v>
      </c>
      <c r="T171" s="362">
        <f t="shared" si="17"/>
        <v>0</v>
      </c>
      <c r="U171" s="46"/>
      <c r="V171" s="47"/>
      <c r="W171" s="47"/>
      <c r="X171" s="47"/>
      <c r="Y171" s="47"/>
    </row>
    <row r="172" spans="1:25" s="6" customFormat="1" ht="12.75" customHeight="1">
      <c r="A172" s="50"/>
      <c r="B172" s="51"/>
      <c r="C172" s="51"/>
      <c r="D172" s="52"/>
      <c r="E172" s="53"/>
      <c r="F172" s="48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5"/>
      <c r="W172" s="55"/>
      <c r="X172" s="55"/>
      <c r="Y172" s="55"/>
    </row>
    <row r="173" spans="1:25" ht="12.75" customHeight="1">
      <c r="A173" s="50"/>
      <c r="B173" s="51"/>
      <c r="C173" s="51"/>
      <c r="D173" s="52"/>
      <c r="E173" s="53"/>
      <c r="F173" s="48"/>
      <c r="G173" s="54"/>
      <c r="H173" s="54"/>
      <c r="I173" s="54"/>
      <c r="J173" s="5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13"/>
      <c r="W173" s="13"/>
      <c r="X173" s="13"/>
      <c r="Y173" s="13"/>
    </row>
    <row r="174" spans="1:25" ht="12.75" customHeight="1">
      <c r="A174" s="50"/>
      <c r="B174" s="51"/>
      <c r="C174" s="51"/>
      <c r="D174" s="52"/>
      <c r="E174" s="53"/>
      <c r="F174" s="48"/>
      <c r="G174" s="54"/>
      <c r="H174" s="54"/>
      <c r="I174" s="54"/>
      <c r="J174" s="5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13"/>
      <c r="W174" s="13"/>
      <c r="X174" s="13"/>
      <c r="Y174" s="13"/>
    </row>
    <row r="175" spans="1:25" ht="23.25" customHeight="1">
      <c r="A175" s="1116" t="s">
        <v>376</v>
      </c>
      <c r="B175" s="1116"/>
      <c r="C175" s="1116"/>
      <c r="D175" s="1116"/>
      <c r="E175" s="1116"/>
      <c r="F175" s="1116"/>
      <c r="G175" s="1116"/>
      <c r="H175" s="371"/>
      <c r="I175" s="371"/>
      <c r="J175" s="37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35"/>
      <c r="V175" s="5"/>
      <c r="W175" s="5"/>
      <c r="X175" s="5"/>
      <c r="Y175" s="5"/>
    </row>
    <row r="176" spans="1:25" ht="23.25" customHeight="1" thickBot="1">
      <c r="A176" s="371"/>
      <c r="B176" s="371"/>
      <c r="C176" s="371"/>
      <c r="D176" s="371"/>
      <c r="E176" s="371"/>
      <c r="F176" s="371"/>
      <c r="G176" s="371"/>
      <c r="H176" s="371"/>
      <c r="I176" s="371"/>
      <c r="J176" s="37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35"/>
      <c r="V176" s="5"/>
      <c r="W176" s="5"/>
      <c r="X176" s="5"/>
      <c r="Y176" s="5"/>
    </row>
    <row r="177" spans="1:25" ht="64.5" customHeight="1">
      <c r="A177" s="396" t="s">
        <v>3</v>
      </c>
      <c r="B177" s="405" t="s">
        <v>60</v>
      </c>
      <c r="C177" s="405" t="s">
        <v>405</v>
      </c>
      <c r="D177" s="433" t="s">
        <v>349</v>
      </c>
      <c r="E177" s="406" t="s">
        <v>6</v>
      </c>
      <c r="F177" s="407" t="s">
        <v>7</v>
      </c>
      <c r="G177" s="54"/>
      <c r="H177" s="54"/>
      <c r="I177" s="54"/>
      <c r="J177" s="54"/>
      <c r="K177" s="34"/>
      <c r="L177" s="34"/>
      <c r="M177" s="34"/>
      <c r="N177" s="34"/>
      <c r="O177" s="34"/>
      <c r="P177" s="34"/>
      <c r="Q177" s="34"/>
      <c r="R177" s="36" t="s">
        <v>283</v>
      </c>
      <c r="S177" s="34"/>
      <c r="T177" s="34"/>
      <c r="U177" s="36" t="s">
        <v>86</v>
      </c>
      <c r="V177" s="13"/>
      <c r="W177" s="13"/>
      <c r="X177" s="13"/>
      <c r="Y177" s="13"/>
    </row>
    <row r="178" spans="1:25" ht="15.75">
      <c r="A178" s="80">
        <v>1</v>
      </c>
      <c r="B178" s="1014" t="s">
        <v>157</v>
      </c>
      <c r="C178" s="351">
        <v>32306</v>
      </c>
      <c r="D178" s="991">
        <f>D123</f>
        <v>23955.57286432161</v>
      </c>
      <c r="E178" s="194">
        <f>D178-C178</f>
        <v>-8350.42713567839</v>
      </c>
      <c r="F178" s="293">
        <f aca="true" t="shared" si="18" ref="F178:F200">E178/C178</f>
        <v>-0.2584791412022036</v>
      </c>
      <c r="G178" s="54"/>
      <c r="H178" s="54"/>
      <c r="I178" s="54"/>
      <c r="J178" s="54"/>
      <c r="K178" s="34"/>
      <c r="L178" s="34"/>
      <c r="M178" s="34"/>
      <c r="N178" s="34"/>
      <c r="O178" s="34"/>
      <c r="P178" s="34">
        <v>15955</v>
      </c>
      <c r="Q178" s="18">
        <v>170</v>
      </c>
      <c r="R178" s="291">
        <f>P178+Q178</f>
        <v>16125</v>
      </c>
      <c r="S178" s="34">
        <v>11718</v>
      </c>
      <c r="T178" s="34">
        <v>157</v>
      </c>
      <c r="U178" s="291">
        <f>S178+T178</f>
        <v>11875</v>
      </c>
      <c r="V178" s="13"/>
      <c r="W178" s="13"/>
      <c r="X178" s="13"/>
      <c r="Y178" s="13"/>
    </row>
    <row r="179" spans="1:25" ht="15.75">
      <c r="A179" s="80">
        <v>2</v>
      </c>
      <c r="B179" s="1014" t="s">
        <v>158</v>
      </c>
      <c r="C179" s="351">
        <v>8304</v>
      </c>
      <c r="D179" s="992">
        <f aca="true" t="shared" si="19" ref="D179:D199">D124</f>
        <v>5904.383177570094</v>
      </c>
      <c r="E179" s="194">
        <f aca="true" t="shared" si="20" ref="E179:E200">D179-C179</f>
        <v>-2399.6168224299063</v>
      </c>
      <c r="F179" s="293">
        <f t="shared" si="18"/>
        <v>-0.28897119730610626</v>
      </c>
      <c r="G179" s="54"/>
      <c r="H179" s="54"/>
      <c r="I179" s="54"/>
      <c r="J179" s="54"/>
      <c r="K179" s="34"/>
      <c r="L179" s="34"/>
      <c r="M179" s="34"/>
      <c r="N179" s="34"/>
      <c r="O179" s="34"/>
      <c r="P179" s="34"/>
      <c r="S179" s="34"/>
      <c r="T179" s="34"/>
      <c r="U179" s="34"/>
      <c r="V179" s="13"/>
      <c r="W179" s="13"/>
      <c r="X179" s="13"/>
      <c r="Y179" s="13"/>
    </row>
    <row r="180" spans="1:25" ht="15.75">
      <c r="A180" s="80">
        <v>3</v>
      </c>
      <c r="B180" s="1014" t="s">
        <v>159</v>
      </c>
      <c r="C180" s="351">
        <v>30705</v>
      </c>
      <c r="D180" s="992">
        <f t="shared" si="19"/>
        <v>22790.882352941175</v>
      </c>
      <c r="E180" s="194">
        <f t="shared" si="20"/>
        <v>-7914.117647058825</v>
      </c>
      <c r="F180" s="293">
        <f t="shared" si="18"/>
        <v>-0.25774687012078895</v>
      </c>
      <c r="G180" s="54"/>
      <c r="H180" s="54"/>
      <c r="I180" s="54"/>
      <c r="J180" s="54"/>
      <c r="K180" s="34"/>
      <c r="L180" s="34"/>
      <c r="M180" s="34"/>
      <c r="N180" s="34"/>
      <c r="O180" s="34"/>
      <c r="P180" s="34"/>
      <c r="S180" s="34"/>
      <c r="T180" s="34"/>
      <c r="U180" s="34"/>
      <c r="V180" s="13"/>
      <c r="W180" s="13"/>
      <c r="X180" s="13"/>
      <c r="Y180" s="13"/>
    </row>
    <row r="181" spans="1:25" ht="15.75">
      <c r="A181" s="80">
        <v>4</v>
      </c>
      <c r="B181" s="1014" t="s">
        <v>160</v>
      </c>
      <c r="C181" s="351">
        <v>40939</v>
      </c>
      <c r="D181" s="992">
        <f t="shared" si="19"/>
        <v>20240.349056603773</v>
      </c>
      <c r="E181" s="194">
        <f t="shared" si="20"/>
        <v>-20698.650943396227</v>
      </c>
      <c r="F181" s="293">
        <f t="shared" si="18"/>
        <v>-0.5055973752020378</v>
      </c>
      <c r="G181" s="54"/>
      <c r="H181" s="54"/>
      <c r="I181" s="54"/>
      <c r="J181" s="54"/>
      <c r="K181" s="34"/>
      <c r="L181" s="34"/>
      <c r="M181" s="34"/>
      <c r="N181" s="34"/>
      <c r="O181" s="34"/>
      <c r="P181" s="34"/>
      <c r="S181" s="34"/>
      <c r="T181" s="34"/>
      <c r="U181" s="34"/>
      <c r="V181" s="13"/>
      <c r="W181" s="13"/>
      <c r="X181" s="13"/>
      <c r="Y181" s="13"/>
    </row>
    <row r="182" spans="1:25" ht="15.75">
      <c r="A182" s="80">
        <v>5</v>
      </c>
      <c r="B182" s="1014" t="s">
        <v>161</v>
      </c>
      <c r="C182" s="351">
        <v>32059</v>
      </c>
      <c r="D182" s="992">
        <f t="shared" si="19"/>
        <v>24114.78481012658</v>
      </c>
      <c r="E182" s="194">
        <f t="shared" si="20"/>
        <v>-7944.215189873419</v>
      </c>
      <c r="F182" s="293">
        <f t="shared" si="18"/>
        <v>-0.24779984372168248</v>
      </c>
      <c r="G182" s="54"/>
      <c r="H182" s="54"/>
      <c r="I182" s="54"/>
      <c r="J182" s="54"/>
      <c r="K182" s="34"/>
      <c r="L182" s="34"/>
      <c r="M182" s="34"/>
      <c r="N182" s="34"/>
      <c r="O182" s="34"/>
      <c r="P182" s="34"/>
      <c r="S182" s="34"/>
      <c r="T182" s="34"/>
      <c r="U182" s="34"/>
      <c r="V182" s="13"/>
      <c r="W182" s="13"/>
      <c r="X182" s="13"/>
      <c r="Y182" s="13"/>
    </row>
    <row r="183" spans="1:25" ht="15.75">
      <c r="A183" s="80">
        <v>6</v>
      </c>
      <c r="B183" s="1014" t="s">
        <v>162</v>
      </c>
      <c r="C183" s="351">
        <v>34471</v>
      </c>
      <c r="D183" s="992">
        <f t="shared" si="19"/>
        <v>22897.295857988167</v>
      </c>
      <c r="E183" s="194">
        <f t="shared" si="20"/>
        <v>-11573.704142011833</v>
      </c>
      <c r="F183" s="293">
        <f t="shared" si="18"/>
        <v>-0.33575191152017153</v>
      </c>
      <c r="G183" s="54"/>
      <c r="H183" s="54"/>
      <c r="I183" s="54"/>
      <c r="J183" s="54"/>
      <c r="K183" s="34"/>
      <c r="L183" s="34"/>
      <c r="M183" s="34"/>
      <c r="N183" s="34"/>
      <c r="O183" s="34"/>
      <c r="P183" s="34"/>
      <c r="S183" s="34"/>
      <c r="T183" s="34"/>
      <c r="U183" s="34"/>
      <c r="V183" s="13"/>
      <c r="W183" s="13"/>
      <c r="X183" s="13"/>
      <c r="Y183" s="13"/>
    </row>
    <row r="184" spans="1:25" ht="15.75">
      <c r="A184" s="80">
        <v>7</v>
      </c>
      <c r="B184" s="1014" t="s">
        <v>163</v>
      </c>
      <c r="C184" s="351">
        <v>30340</v>
      </c>
      <c r="D184" s="992">
        <f t="shared" si="19"/>
        <v>16700.234972677597</v>
      </c>
      <c r="E184" s="194">
        <f t="shared" si="20"/>
        <v>-13639.765027322403</v>
      </c>
      <c r="F184" s="293">
        <f t="shared" si="18"/>
        <v>-0.4495637780923666</v>
      </c>
      <c r="G184" s="54"/>
      <c r="H184" s="54"/>
      <c r="I184" s="54"/>
      <c r="J184" s="54"/>
      <c r="K184" s="34"/>
      <c r="L184" s="34"/>
      <c r="M184" s="34"/>
      <c r="N184" s="34"/>
      <c r="O184" s="34"/>
      <c r="P184" s="34"/>
      <c r="S184" s="34"/>
      <c r="T184" s="34"/>
      <c r="U184" s="34"/>
      <c r="V184" s="13"/>
      <c r="W184" s="13"/>
      <c r="X184" s="13"/>
      <c r="Y184" s="13"/>
    </row>
    <row r="185" spans="1:25" ht="15.75">
      <c r="A185" s="80">
        <v>8</v>
      </c>
      <c r="B185" s="1014" t="s">
        <v>164</v>
      </c>
      <c r="C185" s="351">
        <v>21107</v>
      </c>
      <c r="D185" s="992">
        <f t="shared" si="19"/>
        <v>12948.402116402116</v>
      </c>
      <c r="E185" s="194">
        <f t="shared" si="20"/>
        <v>-8158.597883597884</v>
      </c>
      <c r="F185" s="293">
        <f t="shared" si="18"/>
        <v>-0.38653517238820695</v>
      </c>
      <c r="G185" s="54"/>
      <c r="H185" s="54"/>
      <c r="I185" s="54"/>
      <c r="J185" s="54"/>
      <c r="K185" s="34"/>
      <c r="L185" s="34"/>
      <c r="M185" s="34"/>
      <c r="N185" s="34"/>
      <c r="O185" s="34"/>
      <c r="P185" s="34"/>
      <c r="S185" s="34"/>
      <c r="T185" s="34"/>
      <c r="U185" s="34"/>
      <c r="V185" s="13"/>
      <c r="W185" s="13"/>
      <c r="X185" s="13"/>
      <c r="Y185" s="13"/>
    </row>
    <row r="186" spans="1:25" ht="15.75">
      <c r="A186" s="80">
        <v>9</v>
      </c>
      <c r="B186" s="1014" t="s">
        <v>165</v>
      </c>
      <c r="C186" s="351">
        <v>53050</v>
      </c>
      <c r="D186" s="992">
        <f t="shared" si="19"/>
        <v>46798.706730769234</v>
      </c>
      <c r="E186" s="194">
        <f t="shared" si="20"/>
        <v>-6251.293269230766</v>
      </c>
      <c r="F186" s="293">
        <f t="shared" si="18"/>
        <v>-0.11783776190821425</v>
      </c>
      <c r="G186" s="54"/>
      <c r="H186" s="54"/>
      <c r="I186" s="54"/>
      <c r="J186" s="54"/>
      <c r="K186" s="34"/>
      <c r="L186" s="34"/>
      <c r="M186" s="34"/>
      <c r="N186" s="34"/>
      <c r="O186" s="34"/>
      <c r="P186" s="34"/>
      <c r="S186" s="34"/>
      <c r="T186" s="34"/>
      <c r="U186" s="34"/>
      <c r="V186" s="13"/>
      <c r="W186" s="13"/>
      <c r="X186" s="13"/>
      <c r="Y186" s="13"/>
    </row>
    <row r="187" spans="1:25" ht="16.5" customHeight="1" thickBot="1">
      <c r="A187" s="80">
        <v>10</v>
      </c>
      <c r="B187" s="1014" t="s">
        <v>166</v>
      </c>
      <c r="C187" s="351">
        <v>42753</v>
      </c>
      <c r="D187" s="992">
        <f t="shared" si="19"/>
        <v>28390.986363636363</v>
      </c>
      <c r="E187" s="194">
        <f t="shared" si="20"/>
        <v>-14362.013636363637</v>
      </c>
      <c r="F187" s="293">
        <f t="shared" si="18"/>
        <v>-0.335929961321162</v>
      </c>
      <c r="G187" s="54"/>
      <c r="H187" s="54"/>
      <c r="I187" s="54"/>
      <c r="J187" s="54"/>
      <c r="K187" s="34"/>
      <c r="L187" s="34"/>
      <c r="M187" s="34"/>
      <c r="N187" s="34"/>
      <c r="O187" s="34"/>
      <c r="P187" s="40"/>
      <c r="S187" s="40"/>
      <c r="T187" s="40"/>
      <c r="U187" s="34"/>
      <c r="V187" s="13"/>
      <c r="W187" s="13"/>
      <c r="X187" s="13"/>
      <c r="Y187" s="13"/>
    </row>
    <row r="188" spans="1:25" ht="16.5" customHeight="1" thickBot="1">
      <c r="A188" s="80">
        <v>11</v>
      </c>
      <c r="B188" s="1014" t="s">
        <v>145</v>
      </c>
      <c r="C188" s="351">
        <v>13896</v>
      </c>
      <c r="D188" s="992">
        <f t="shared" si="19"/>
        <v>9203.844444444445</v>
      </c>
      <c r="E188" s="194">
        <f t="shared" si="20"/>
        <v>-4692.155555555555</v>
      </c>
      <c r="F188" s="293">
        <f t="shared" si="18"/>
        <v>-0.33766231689375037</v>
      </c>
      <c r="G188" s="54"/>
      <c r="H188" s="54"/>
      <c r="I188" s="54"/>
      <c r="J188" s="54"/>
      <c r="K188" s="34"/>
      <c r="L188" s="34"/>
      <c r="M188" s="34"/>
      <c r="N188" s="34"/>
      <c r="O188" s="34"/>
      <c r="P188" s="300" t="s">
        <v>286</v>
      </c>
      <c r="Q188" s="299" t="s">
        <v>287</v>
      </c>
      <c r="S188" s="40"/>
      <c r="T188" s="40"/>
      <c r="U188" s="34"/>
      <c r="V188" s="13"/>
      <c r="W188" s="13"/>
      <c r="X188" s="13"/>
      <c r="Y188" s="13"/>
    </row>
    <row r="189" spans="1:25" ht="17.25" customHeight="1">
      <c r="A189" s="80">
        <v>12</v>
      </c>
      <c r="B189" s="1014" t="s">
        <v>146</v>
      </c>
      <c r="C189" s="351">
        <v>17387</v>
      </c>
      <c r="D189" s="992">
        <f t="shared" si="19"/>
        <v>7492.314465408805</v>
      </c>
      <c r="E189" s="194">
        <f t="shared" si="20"/>
        <v>-9894.685534591195</v>
      </c>
      <c r="F189" s="293">
        <f t="shared" si="18"/>
        <v>-0.5690852668425372</v>
      </c>
      <c r="G189" s="54"/>
      <c r="H189" s="54"/>
      <c r="I189" s="54"/>
      <c r="J189" s="54"/>
      <c r="K189" s="34"/>
      <c r="L189" s="34"/>
      <c r="M189" s="34"/>
      <c r="N189" s="34"/>
      <c r="O189" s="34"/>
      <c r="P189" s="187"/>
      <c r="S189" s="187"/>
      <c r="T189" s="40"/>
      <c r="U189" s="34"/>
      <c r="V189" s="13"/>
      <c r="W189" s="13"/>
      <c r="X189" s="13"/>
      <c r="Y189" s="13"/>
    </row>
    <row r="190" spans="1:25" ht="16.5" customHeight="1">
      <c r="A190" s="80">
        <v>13</v>
      </c>
      <c r="B190" s="1014" t="s">
        <v>147</v>
      </c>
      <c r="C190" s="351">
        <v>31695</v>
      </c>
      <c r="D190" s="992">
        <f t="shared" si="19"/>
        <v>25685.46540880503</v>
      </c>
      <c r="E190" s="194">
        <f t="shared" si="20"/>
        <v>-6009.53459119497</v>
      </c>
      <c r="F190" s="293">
        <f t="shared" si="18"/>
        <v>-0.18960512986890582</v>
      </c>
      <c r="G190" s="54"/>
      <c r="H190" s="54"/>
      <c r="I190" s="54"/>
      <c r="J190" s="54"/>
      <c r="K190" s="34"/>
      <c r="L190" s="34"/>
      <c r="M190" s="34"/>
      <c r="N190" s="34"/>
      <c r="O190" s="34"/>
      <c r="P190" s="187"/>
      <c r="S190" s="187"/>
      <c r="T190" s="40"/>
      <c r="U190" s="34"/>
      <c r="V190" s="13"/>
      <c r="W190" s="13"/>
      <c r="X190" s="13"/>
      <c r="Y190" s="13"/>
    </row>
    <row r="191" spans="1:25" s="6" customFormat="1" ht="16.5" customHeight="1">
      <c r="A191" s="80">
        <v>14</v>
      </c>
      <c r="B191" s="1014" t="s">
        <v>148</v>
      </c>
      <c r="C191" s="351">
        <v>46170</v>
      </c>
      <c r="D191" s="992">
        <f t="shared" si="19"/>
        <v>25104.627586206898</v>
      </c>
      <c r="E191" s="194">
        <f t="shared" si="20"/>
        <v>-21065.372413793102</v>
      </c>
      <c r="F191" s="293">
        <f t="shared" si="18"/>
        <v>-0.45625671244949323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195"/>
      <c r="S191" s="195"/>
      <c r="T191" s="56"/>
      <c r="U191" s="54"/>
      <c r="V191" s="55"/>
      <c r="W191" s="55"/>
      <c r="X191" s="55"/>
      <c r="Y191" s="55"/>
    </row>
    <row r="192" spans="1:25" s="6" customFormat="1" ht="15.75">
      <c r="A192" s="80">
        <v>15</v>
      </c>
      <c r="B192" s="1014" t="s">
        <v>149</v>
      </c>
      <c r="C192" s="351">
        <v>23547</v>
      </c>
      <c r="D192" s="992">
        <f t="shared" si="19"/>
        <v>14008.064814814816</v>
      </c>
      <c r="E192" s="194">
        <f t="shared" si="20"/>
        <v>-9538.935185185184</v>
      </c>
      <c r="F192" s="293">
        <f t="shared" si="18"/>
        <v>-0.4051019316764422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6"/>
      <c r="S192" s="56"/>
      <c r="T192" s="56"/>
      <c r="U192" s="54"/>
      <c r="V192" s="55"/>
      <c r="W192" s="55"/>
      <c r="X192" s="55"/>
      <c r="Y192" s="55"/>
    </row>
    <row r="193" spans="1:25" s="6" customFormat="1" ht="15.75" customHeight="1">
      <c r="A193" s="80">
        <v>16</v>
      </c>
      <c r="B193" s="1014" t="s">
        <v>150</v>
      </c>
      <c r="C193" s="351">
        <v>17737</v>
      </c>
      <c r="D193" s="992">
        <f t="shared" si="19"/>
        <v>14931.813186813188</v>
      </c>
      <c r="E193" s="194">
        <f t="shared" si="20"/>
        <v>-2805.1868131868123</v>
      </c>
      <c r="F193" s="293">
        <f t="shared" si="18"/>
        <v>-0.15815452518389875</v>
      </c>
      <c r="G193" s="54"/>
      <c r="H193" s="54"/>
      <c r="I193" s="54"/>
      <c r="J193" s="54"/>
      <c r="K193" s="54"/>
      <c r="L193" s="54"/>
      <c r="M193" s="54"/>
      <c r="N193" s="54"/>
      <c r="O193" s="54"/>
      <c r="S193" s="54">
        <v>31839</v>
      </c>
      <c r="T193" s="54">
        <v>463</v>
      </c>
      <c r="U193" s="292">
        <f>S193+T193</f>
        <v>32302</v>
      </c>
      <c r="V193" s="55"/>
      <c r="W193" s="55"/>
      <c r="X193" s="55"/>
      <c r="Y193" s="55"/>
    </row>
    <row r="194" spans="1:25" s="6" customFormat="1" ht="15.75">
      <c r="A194" s="80">
        <v>17</v>
      </c>
      <c r="B194" s="1014" t="s">
        <v>151</v>
      </c>
      <c r="C194" s="351">
        <v>13397</v>
      </c>
      <c r="D194" s="992">
        <f t="shared" si="19"/>
        <v>5788.197916666667</v>
      </c>
      <c r="E194" s="194">
        <f t="shared" si="20"/>
        <v>-7608.802083333333</v>
      </c>
      <c r="F194" s="293">
        <f t="shared" si="18"/>
        <v>-0.5679482035779154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5"/>
      <c r="W194" s="55"/>
      <c r="X194" s="55"/>
      <c r="Y194" s="55"/>
    </row>
    <row r="195" spans="1:25" ht="15.75">
      <c r="A195" s="80">
        <v>18</v>
      </c>
      <c r="B195" s="1014" t="s">
        <v>152</v>
      </c>
      <c r="C195" s="351">
        <v>42548</v>
      </c>
      <c r="D195" s="992">
        <f t="shared" si="19"/>
        <v>23785.329842931937</v>
      </c>
      <c r="E195" s="194">
        <f t="shared" si="20"/>
        <v>-18762.670157068063</v>
      </c>
      <c r="F195" s="293">
        <f t="shared" si="18"/>
        <v>-0.44097654782993473</v>
      </c>
      <c r="G195" s="54"/>
      <c r="H195" s="54"/>
      <c r="I195" s="54"/>
      <c r="J195" s="5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13"/>
      <c r="W195" s="13"/>
      <c r="X195" s="13"/>
      <c r="Y195" s="13"/>
    </row>
    <row r="196" spans="1:25" s="6" customFormat="1" ht="15.75">
      <c r="A196" s="80">
        <v>19</v>
      </c>
      <c r="B196" s="1014" t="s">
        <v>153</v>
      </c>
      <c r="C196" s="351">
        <v>25184</v>
      </c>
      <c r="D196" s="992">
        <f t="shared" si="19"/>
        <v>13533.945355191257</v>
      </c>
      <c r="E196" s="194">
        <f t="shared" si="20"/>
        <v>-11650.054644808743</v>
      </c>
      <c r="F196" s="293">
        <f t="shared" si="18"/>
        <v>-0.4625974684247436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5"/>
      <c r="W196" s="55"/>
      <c r="X196" s="55"/>
      <c r="Y196" s="55"/>
    </row>
    <row r="197" spans="1:25" s="6" customFormat="1" ht="16.5" thickBot="1">
      <c r="A197" s="80">
        <v>20</v>
      </c>
      <c r="B197" s="1014" t="s">
        <v>154</v>
      </c>
      <c r="C197" s="351">
        <v>51739</v>
      </c>
      <c r="D197" s="992">
        <f t="shared" si="19"/>
        <v>31166.5</v>
      </c>
      <c r="E197" s="194">
        <f t="shared" si="20"/>
        <v>-20572.5</v>
      </c>
      <c r="F197" s="293">
        <f t="shared" si="18"/>
        <v>-0.3976207503044125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5"/>
      <c r="W197" s="55"/>
      <c r="X197" s="55"/>
      <c r="Y197" s="55"/>
    </row>
    <row r="198" spans="1:25" s="1217" customFormat="1" ht="16.5" thickBot="1">
      <c r="A198" s="1210">
        <v>21</v>
      </c>
      <c r="B198" s="1211" t="s">
        <v>155</v>
      </c>
      <c r="C198" s="1212">
        <v>5249</v>
      </c>
      <c r="D198" s="1213">
        <f t="shared" si="19"/>
        <v>8230.323529411764</v>
      </c>
      <c r="E198" s="1214">
        <f t="shared" si="20"/>
        <v>2981.323529411764</v>
      </c>
      <c r="F198" s="1215">
        <f t="shared" si="18"/>
        <v>0.5679793349993835</v>
      </c>
      <c r="G198" s="1216"/>
      <c r="H198" s="1216"/>
      <c r="I198" s="1216"/>
      <c r="J198" s="1216"/>
      <c r="K198" s="299"/>
      <c r="L198" s="299"/>
      <c r="M198" s="299"/>
      <c r="N198" s="299"/>
      <c r="O198" s="299"/>
      <c r="P198" s="300"/>
      <c r="Q198" s="299"/>
      <c r="R198" s="299"/>
      <c r="S198" s="299"/>
      <c r="T198" s="299"/>
      <c r="U198" s="299"/>
      <c r="V198" s="315"/>
      <c r="W198" s="315"/>
      <c r="X198" s="315"/>
      <c r="Y198" s="315"/>
    </row>
    <row r="199" spans="1:25" ht="15.75">
      <c r="A199" s="80">
        <v>22</v>
      </c>
      <c r="B199" s="1014" t="s">
        <v>156</v>
      </c>
      <c r="C199" s="351">
        <v>6797</v>
      </c>
      <c r="D199" s="992">
        <f t="shared" si="19"/>
        <v>5965.174129353234</v>
      </c>
      <c r="E199" s="194">
        <f t="shared" si="20"/>
        <v>-831.8258706467659</v>
      </c>
      <c r="F199" s="293">
        <f t="shared" si="18"/>
        <v>-0.12238132567997144</v>
      </c>
      <c r="G199" s="54"/>
      <c r="H199" s="54"/>
      <c r="I199" s="54"/>
      <c r="J199" s="5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13"/>
      <c r="W199" s="13"/>
      <c r="X199" s="13"/>
      <c r="Y199" s="13"/>
    </row>
    <row r="200" spans="1:25" ht="16.5" thickBot="1">
      <c r="A200" s="410"/>
      <c r="B200" s="411" t="s">
        <v>11</v>
      </c>
      <c r="C200" s="15">
        <f>SUM(C178:C199)</f>
        <v>621380</v>
      </c>
      <c r="D200" s="690">
        <f>SUM(D178:D199)</f>
        <v>409637.1989830847</v>
      </c>
      <c r="E200" s="419">
        <f t="shared" si="20"/>
        <v>-211742.8010169153</v>
      </c>
      <c r="F200" s="45">
        <f t="shared" si="18"/>
        <v>-0.340762176151333</v>
      </c>
      <c r="G200" s="54"/>
      <c r="H200" s="54"/>
      <c r="I200" s="54"/>
      <c r="J200" s="54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47"/>
      <c r="X200" s="47"/>
      <c r="Y200" s="47"/>
    </row>
    <row r="201" spans="1:25" ht="15.75">
      <c r="A201" s="50"/>
      <c r="B201" s="279"/>
      <c r="C201" s="57"/>
      <c r="D201" s="57"/>
      <c r="E201" s="196"/>
      <c r="F201" s="48"/>
      <c r="G201" s="54"/>
      <c r="H201" s="54"/>
      <c r="I201" s="54"/>
      <c r="J201" s="54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7"/>
      <c r="W201" s="47"/>
      <c r="X201" s="47"/>
      <c r="Y201" s="47"/>
    </row>
    <row r="202" spans="1:25" ht="15.75">
      <c r="A202" s="50"/>
      <c r="B202" s="279"/>
      <c r="C202" s="57"/>
      <c r="D202" s="57"/>
      <c r="E202" s="196"/>
      <c r="F202" s="48"/>
      <c r="G202" s="54"/>
      <c r="H202" s="54"/>
      <c r="I202" s="54"/>
      <c r="J202" s="54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7"/>
      <c r="W202" s="47"/>
      <c r="X202" s="47"/>
      <c r="Y202" s="47"/>
    </row>
    <row r="203" spans="1:25" ht="15.75">
      <c r="A203" s="50"/>
      <c r="B203" s="279"/>
      <c r="C203" s="57"/>
      <c r="D203" s="57"/>
      <c r="E203" s="196"/>
      <c r="F203" s="48"/>
      <c r="G203" s="54"/>
      <c r="H203" s="54"/>
      <c r="I203" s="54"/>
      <c r="J203" s="54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7"/>
      <c r="W203" s="47"/>
      <c r="X203" s="47"/>
      <c r="Y203" s="47"/>
    </row>
    <row r="204" spans="1:25" ht="23.25" customHeight="1" thickBot="1">
      <c r="A204" s="1116" t="s">
        <v>377</v>
      </c>
      <c r="B204" s="1116"/>
      <c r="C204" s="1116"/>
      <c r="D204" s="1116"/>
      <c r="E204" s="1116"/>
      <c r="F204" s="1116"/>
      <c r="G204" s="1116"/>
      <c r="H204" s="371"/>
      <c r="I204" s="371"/>
      <c r="J204" s="37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35"/>
      <c r="V204" s="5"/>
      <c r="W204" s="5"/>
      <c r="X204" s="5"/>
      <c r="Y204" s="5"/>
    </row>
    <row r="205" spans="1:31" ht="64.5" customHeight="1">
      <c r="A205" s="396" t="s">
        <v>3</v>
      </c>
      <c r="B205" s="405" t="s">
        <v>60</v>
      </c>
      <c r="C205" s="405" t="s">
        <v>405</v>
      </c>
      <c r="D205" s="433" t="s">
        <v>349</v>
      </c>
      <c r="E205" s="406" t="s">
        <v>6</v>
      </c>
      <c r="F205" s="407" t="s">
        <v>7</v>
      </c>
      <c r="G205" s="54"/>
      <c r="H205" s="54"/>
      <c r="I205" s="54"/>
      <c r="J205" s="54"/>
      <c r="K205" s="34"/>
      <c r="L205" s="34"/>
      <c r="M205" s="40"/>
      <c r="N205" s="40"/>
      <c r="O205" s="40"/>
      <c r="P205" s="40"/>
      <c r="Q205" s="40"/>
      <c r="R205" s="703"/>
      <c r="S205" s="40"/>
      <c r="T205" s="40"/>
      <c r="U205" s="703"/>
      <c r="V205" s="41"/>
      <c r="W205" s="41"/>
      <c r="X205" s="41"/>
      <c r="Y205" s="41"/>
      <c r="Z205" s="4"/>
      <c r="AA205" s="4"/>
      <c r="AB205" s="4"/>
      <c r="AC205" s="4"/>
      <c r="AD205" s="4"/>
      <c r="AE205" s="4"/>
    </row>
    <row r="206" spans="1:31" ht="15.75">
      <c r="A206" s="80">
        <v>1</v>
      </c>
      <c r="B206" s="1014" t="s">
        <v>157</v>
      </c>
      <c r="C206" s="691">
        <v>20133</v>
      </c>
      <c r="D206" s="950">
        <f>D149</f>
        <v>14398.321608040202</v>
      </c>
      <c r="E206" s="194">
        <f>D206-C206</f>
        <v>-5734.678391959798</v>
      </c>
      <c r="F206" s="293">
        <f>E206/C206</f>
        <v>-0.28483973535786017</v>
      </c>
      <c r="G206" s="54"/>
      <c r="H206" s="54"/>
      <c r="I206" s="54"/>
      <c r="J206" s="54"/>
      <c r="K206" s="34"/>
      <c r="L206" s="34"/>
      <c r="M206" s="704"/>
      <c r="N206" s="705"/>
      <c r="O206" s="704"/>
      <c r="P206" s="40"/>
      <c r="Q206" s="40"/>
      <c r="R206" s="40"/>
      <c r="S206" s="40"/>
      <c r="T206" s="40"/>
      <c r="U206" s="40"/>
      <c r="V206" s="41"/>
      <c r="W206" s="41"/>
      <c r="X206" s="41"/>
      <c r="Y206" s="41"/>
      <c r="Z206" s="4"/>
      <c r="AA206" s="4"/>
      <c r="AB206" s="4"/>
      <c r="AC206" s="4"/>
      <c r="AD206" s="4"/>
      <c r="AE206" s="4"/>
    </row>
    <row r="207" spans="1:31" ht="15.75">
      <c r="A207" s="80">
        <v>2</v>
      </c>
      <c r="B207" s="1014" t="s">
        <v>158</v>
      </c>
      <c r="C207" s="691">
        <v>5196</v>
      </c>
      <c r="D207" s="950">
        <f aca="true" t="shared" si="21" ref="D207:D227">D150</f>
        <v>3786.4497607655503</v>
      </c>
      <c r="E207" s="194">
        <f aca="true" t="shared" si="22" ref="E207:E228">D207-C207</f>
        <v>-1409.5502392344497</v>
      </c>
      <c r="F207" s="293">
        <f aca="true" t="shared" si="23" ref="F207:F217">E207/C207</f>
        <v>-0.2712760275662913</v>
      </c>
      <c r="G207" s="54"/>
      <c r="H207" s="54"/>
      <c r="I207" s="54"/>
      <c r="J207" s="54"/>
      <c r="K207" s="34"/>
      <c r="L207" s="34"/>
      <c r="M207" s="704"/>
      <c r="N207" s="705"/>
      <c r="O207" s="704"/>
      <c r="P207" s="40"/>
      <c r="Q207" s="40"/>
      <c r="R207" s="40"/>
      <c r="S207" s="40"/>
      <c r="T207" s="40"/>
      <c r="U207" s="40"/>
      <c r="V207" s="41"/>
      <c r="W207" s="41"/>
      <c r="X207" s="41"/>
      <c r="Y207" s="41"/>
      <c r="Z207" s="4"/>
      <c r="AA207" s="4"/>
      <c r="AB207" s="4"/>
      <c r="AC207" s="4"/>
      <c r="AD207" s="4"/>
      <c r="AE207" s="4"/>
    </row>
    <row r="208" spans="1:31" ht="15.75">
      <c r="A208" s="80">
        <v>3</v>
      </c>
      <c r="B208" s="1014" t="s">
        <v>159</v>
      </c>
      <c r="C208" s="691">
        <v>19420</v>
      </c>
      <c r="D208" s="950">
        <f t="shared" si="21"/>
        <v>14470.509900990099</v>
      </c>
      <c r="E208" s="194">
        <f t="shared" si="22"/>
        <v>-4949.490099009901</v>
      </c>
      <c r="F208" s="293">
        <f t="shared" si="23"/>
        <v>-0.2548656075700258</v>
      </c>
      <c r="G208" s="54"/>
      <c r="H208" s="54"/>
      <c r="I208" s="54"/>
      <c r="J208" s="54"/>
      <c r="K208" s="34"/>
      <c r="L208" s="34"/>
      <c r="M208" s="704"/>
      <c r="N208" s="705"/>
      <c r="O208" s="704"/>
      <c r="P208" s="40"/>
      <c r="Q208" s="40"/>
      <c r="R208" s="40"/>
      <c r="S208" s="40"/>
      <c r="T208" s="40"/>
      <c r="U208" s="40"/>
      <c r="V208" s="41"/>
      <c r="W208" s="41"/>
      <c r="X208" s="41"/>
      <c r="Y208" s="41"/>
      <c r="Z208" s="4"/>
      <c r="AA208" s="4"/>
      <c r="AB208" s="4"/>
      <c r="AC208" s="4"/>
      <c r="AD208" s="4"/>
      <c r="AE208" s="4"/>
    </row>
    <row r="209" spans="1:31" ht="15.75">
      <c r="A209" s="80">
        <v>4</v>
      </c>
      <c r="B209" s="1014" t="s">
        <v>160</v>
      </c>
      <c r="C209" s="691">
        <v>24471</v>
      </c>
      <c r="D209" s="950">
        <f t="shared" si="21"/>
        <v>12018.474178403756</v>
      </c>
      <c r="E209" s="194">
        <f t="shared" si="22"/>
        <v>-12452.525821596244</v>
      </c>
      <c r="F209" s="293">
        <f t="shared" si="23"/>
        <v>-0.5088686944381613</v>
      </c>
      <c r="G209" s="54"/>
      <c r="H209" s="54"/>
      <c r="I209" s="54"/>
      <c r="J209" s="54"/>
      <c r="K209" s="34"/>
      <c r="L209" s="34"/>
      <c r="M209" s="704"/>
      <c r="N209" s="705"/>
      <c r="O209" s="704"/>
      <c r="P209" s="40"/>
      <c r="Q209" s="40"/>
      <c r="R209" s="40"/>
      <c r="S209" s="40"/>
      <c r="T209" s="40"/>
      <c r="U209" s="40"/>
      <c r="V209" s="41"/>
      <c r="W209" s="41"/>
      <c r="X209" s="41"/>
      <c r="Y209" s="41"/>
      <c r="Z209" s="4"/>
      <c r="AA209" s="4"/>
      <c r="AB209" s="4"/>
      <c r="AC209" s="4"/>
      <c r="AD209" s="4"/>
      <c r="AE209" s="4"/>
    </row>
    <row r="210" spans="1:31" s="6" customFormat="1" ht="15.75">
      <c r="A210" s="80">
        <v>5</v>
      </c>
      <c r="B210" s="1014" t="s">
        <v>161</v>
      </c>
      <c r="C210" s="691">
        <v>15870</v>
      </c>
      <c r="D210" s="950">
        <f t="shared" si="21"/>
        <v>11587.25925925926</v>
      </c>
      <c r="E210" s="194">
        <f t="shared" si="22"/>
        <v>-4282.740740740741</v>
      </c>
      <c r="F210" s="293">
        <f t="shared" si="23"/>
        <v>-0.2698639408154216</v>
      </c>
      <c r="G210" s="54"/>
      <c r="H210" s="54"/>
      <c r="I210" s="54"/>
      <c r="J210" s="54"/>
      <c r="K210" s="54"/>
      <c r="L210" s="54"/>
      <c r="M210" s="704"/>
      <c r="N210" s="705"/>
      <c r="O210" s="704"/>
      <c r="P210" s="56"/>
      <c r="Q210" s="56"/>
      <c r="R210" s="56"/>
      <c r="S210" s="56"/>
      <c r="T210" s="56"/>
      <c r="U210" s="56"/>
      <c r="V210" s="142"/>
      <c r="W210" s="142"/>
      <c r="X210" s="142"/>
      <c r="Y210" s="142"/>
      <c r="Z210" s="70"/>
      <c r="AA210" s="70"/>
      <c r="AB210" s="70"/>
      <c r="AC210" s="70"/>
      <c r="AD210" s="70"/>
      <c r="AE210" s="70"/>
    </row>
    <row r="211" spans="1:31" ht="15.75">
      <c r="A211" s="80">
        <v>6</v>
      </c>
      <c r="B211" s="1014" t="s">
        <v>162</v>
      </c>
      <c r="C211" s="691">
        <v>18918</v>
      </c>
      <c r="D211" s="950">
        <f t="shared" si="21"/>
        <v>12414.440476190477</v>
      </c>
      <c r="E211" s="194">
        <f t="shared" si="22"/>
        <v>-6503.559523809523</v>
      </c>
      <c r="F211" s="293">
        <f t="shared" si="23"/>
        <v>-0.3437762725345979</v>
      </c>
      <c r="G211" s="54"/>
      <c r="H211" s="54"/>
      <c r="I211" s="54"/>
      <c r="J211" s="54"/>
      <c r="K211" s="34"/>
      <c r="L211" s="34"/>
      <c r="M211" s="704"/>
      <c r="N211" s="705"/>
      <c r="O211" s="704"/>
      <c r="P211" s="40"/>
      <c r="Q211" s="40"/>
      <c r="R211" s="40"/>
      <c r="S211" s="40"/>
      <c r="T211" s="40"/>
      <c r="U211" s="40"/>
      <c r="V211" s="41"/>
      <c r="W211" s="41"/>
      <c r="X211" s="41"/>
      <c r="Y211" s="41"/>
      <c r="Z211" s="4"/>
      <c r="AA211" s="4"/>
      <c r="AB211" s="4"/>
      <c r="AC211" s="4"/>
      <c r="AD211" s="4"/>
      <c r="AE211" s="4"/>
    </row>
    <row r="212" spans="1:31" ht="15.75">
      <c r="A212" s="80">
        <v>7</v>
      </c>
      <c r="B212" s="1014" t="s">
        <v>163</v>
      </c>
      <c r="C212" s="691">
        <v>15529</v>
      </c>
      <c r="D212" s="950">
        <f t="shared" si="21"/>
        <v>8266.863387978143</v>
      </c>
      <c r="E212" s="194">
        <f t="shared" si="22"/>
        <v>-7262.136612021857</v>
      </c>
      <c r="F212" s="293">
        <f t="shared" si="23"/>
        <v>-0.46764998467524355</v>
      </c>
      <c r="G212" s="54"/>
      <c r="H212" s="54"/>
      <c r="I212" s="54"/>
      <c r="J212" s="54"/>
      <c r="K212" s="34"/>
      <c r="L212" s="34"/>
      <c r="M212" s="704"/>
      <c r="N212" s="705"/>
      <c r="O212" s="704"/>
      <c r="P212" s="40"/>
      <c r="Q212" s="40"/>
      <c r="R212" s="40"/>
      <c r="S212" s="40"/>
      <c r="T212" s="40"/>
      <c r="U212" s="40"/>
      <c r="V212" s="41"/>
      <c r="W212" s="41"/>
      <c r="X212" s="41"/>
      <c r="Y212" s="41"/>
      <c r="Z212" s="4"/>
      <c r="AA212" s="4"/>
      <c r="AB212" s="4"/>
      <c r="AC212" s="4"/>
      <c r="AD212" s="4"/>
      <c r="AE212" s="4"/>
    </row>
    <row r="213" spans="1:31" ht="15.75">
      <c r="A213" s="80">
        <v>8</v>
      </c>
      <c r="B213" s="1014" t="s">
        <v>164</v>
      </c>
      <c r="C213" s="691">
        <v>9556</v>
      </c>
      <c r="D213" s="950">
        <f t="shared" si="21"/>
        <v>5949.015873015873</v>
      </c>
      <c r="E213" s="194">
        <f t="shared" si="22"/>
        <v>-3606.984126984127</v>
      </c>
      <c r="F213" s="293">
        <f t="shared" si="23"/>
        <v>-0.37745752689243695</v>
      </c>
      <c r="G213" s="54"/>
      <c r="H213" s="54"/>
      <c r="I213" s="54"/>
      <c r="J213" s="54"/>
      <c r="K213" s="34"/>
      <c r="L213" s="34"/>
      <c r="M213" s="704"/>
      <c r="N213" s="705"/>
      <c r="O213" s="704"/>
      <c r="P213" s="40"/>
      <c r="Q213" s="40"/>
      <c r="R213" s="40"/>
      <c r="S213" s="40"/>
      <c r="T213" s="40"/>
      <c r="U213" s="40"/>
      <c r="V213" s="41"/>
      <c r="W213" s="41"/>
      <c r="X213" s="41"/>
      <c r="Y213" s="41"/>
      <c r="Z213" s="4"/>
      <c r="AA213" s="4"/>
      <c r="AB213" s="4"/>
      <c r="AC213" s="4"/>
      <c r="AD213" s="4"/>
      <c r="AE213" s="4"/>
    </row>
    <row r="214" spans="1:31" ht="15.75">
      <c r="A214" s="80">
        <v>9</v>
      </c>
      <c r="B214" s="1014" t="s">
        <v>165</v>
      </c>
      <c r="C214" s="691">
        <v>21102</v>
      </c>
      <c r="D214" s="950">
        <f t="shared" si="21"/>
        <v>17942.389423076922</v>
      </c>
      <c r="E214" s="194">
        <f t="shared" si="22"/>
        <v>-3159.610576923078</v>
      </c>
      <c r="F214" s="293">
        <f t="shared" si="23"/>
        <v>-0.14973038465183766</v>
      </c>
      <c r="G214" s="54"/>
      <c r="H214" s="54"/>
      <c r="I214" s="54"/>
      <c r="J214" s="54"/>
      <c r="K214" s="34"/>
      <c r="L214" s="34"/>
      <c r="M214" s="704"/>
      <c r="N214" s="705"/>
      <c r="O214" s="704"/>
      <c r="P214" s="706"/>
      <c r="Q214" s="707"/>
      <c r="R214" s="40"/>
      <c r="S214" s="40"/>
      <c r="T214" s="40"/>
      <c r="U214" s="40"/>
      <c r="V214" s="41"/>
      <c r="W214" s="41"/>
      <c r="X214" s="41"/>
      <c r="Y214" s="41"/>
      <c r="Z214" s="4"/>
      <c r="AA214" s="4"/>
      <c r="AB214" s="4"/>
      <c r="AC214" s="4"/>
      <c r="AD214" s="4"/>
      <c r="AE214" s="4"/>
    </row>
    <row r="215" spans="1:31" ht="15.75">
      <c r="A215" s="80">
        <v>10</v>
      </c>
      <c r="B215" s="1014" t="s">
        <v>166</v>
      </c>
      <c r="C215" s="691">
        <v>22606</v>
      </c>
      <c r="D215" s="950">
        <f t="shared" si="21"/>
        <v>14539.290909090909</v>
      </c>
      <c r="E215" s="194">
        <f t="shared" si="22"/>
        <v>-8066.709090909091</v>
      </c>
      <c r="F215" s="293">
        <f t="shared" si="23"/>
        <v>-0.3568392944753203</v>
      </c>
      <c r="G215" s="54"/>
      <c r="H215" s="54"/>
      <c r="I215" s="54"/>
      <c r="J215" s="54"/>
      <c r="K215" s="34"/>
      <c r="L215" s="34"/>
      <c r="M215" s="704"/>
      <c r="N215" s="705"/>
      <c r="O215" s="704"/>
      <c r="P215" s="40"/>
      <c r="Q215" s="40"/>
      <c r="R215" s="40"/>
      <c r="S215" s="40"/>
      <c r="T215" s="40"/>
      <c r="U215" s="40"/>
      <c r="V215" s="41"/>
      <c r="W215" s="41"/>
      <c r="X215" s="41"/>
      <c r="Y215" s="41"/>
      <c r="Z215" s="4"/>
      <c r="AA215" s="4"/>
      <c r="AB215" s="4"/>
      <c r="AC215" s="4"/>
      <c r="AD215" s="4"/>
      <c r="AE215" s="4"/>
    </row>
    <row r="216" spans="1:31" ht="15.75">
      <c r="A216" s="80">
        <v>11</v>
      </c>
      <c r="B216" s="1014" t="s">
        <v>145</v>
      </c>
      <c r="C216" s="691">
        <v>6488</v>
      </c>
      <c r="D216" s="950">
        <f t="shared" si="21"/>
        <v>4752.133333333333</v>
      </c>
      <c r="E216" s="194">
        <f t="shared" si="22"/>
        <v>-1735.8666666666668</v>
      </c>
      <c r="F216" s="293">
        <f t="shared" si="23"/>
        <v>-0.26755034936292643</v>
      </c>
      <c r="G216" s="54"/>
      <c r="H216" s="54"/>
      <c r="I216" s="54"/>
      <c r="J216" s="54"/>
      <c r="K216" s="34"/>
      <c r="L216" s="34"/>
      <c r="M216" s="704"/>
      <c r="N216" s="705"/>
      <c r="O216" s="704"/>
      <c r="P216" s="40"/>
      <c r="Q216" s="40"/>
      <c r="R216" s="40"/>
      <c r="S216" s="40"/>
      <c r="T216" s="40"/>
      <c r="U216" s="40"/>
      <c r="V216" s="41"/>
      <c r="W216" s="41"/>
      <c r="X216" s="41"/>
      <c r="Y216" s="41"/>
      <c r="Z216" s="4"/>
      <c r="AA216" s="4"/>
      <c r="AB216" s="4"/>
      <c r="AC216" s="4"/>
      <c r="AD216" s="4"/>
      <c r="AE216" s="4"/>
    </row>
    <row r="217" spans="1:31" ht="15.75">
      <c r="A217" s="80">
        <v>12</v>
      </c>
      <c r="B217" s="1014" t="s">
        <v>146</v>
      </c>
      <c r="C217" s="691">
        <v>6857</v>
      </c>
      <c r="D217" s="950">
        <f t="shared" si="21"/>
        <v>2929.7169811320755</v>
      </c>
      <c r="E217" s="194">
        <f t="shared" si="22"/>
        <v>-3927.2830188679245</v>
      </c>
      <c r="F217" s="293">
        <f t="shared" si="23"/>
        <v>-0.5727407056829407</v>
      </c>
      <c r="G217" s="54"/>
      <c r="H217" s="54"/>
      <c r="I217" s="54"/>
      <c r="J217" s="54"/>
      <c r="K217" s="34"/>
      <c r="L217" s="34"/>
      <c r="M217" s="704"/>
      <c r="N217" s="705"/>
      <c r="O217" s="704"/>
      <c r="P217" s="40"/>
      <c r="Q217" s="40"/>
      <c r="R217" s="40"/>
      <c r="S217" s="40"/>
      <c r="T217" s="40"/>
      <c r="U217" s="40"/>
      <c r="V217" s="41"/>
      <c r="W217" s="41"/>
      <c r="X217" s="41"/>
      <c r="Y217" s="41"/>
      <c r="Z217" s="4"/>
      <c r="AA217" s="4"/>
      <c r="AB217" s="4"/>
      <c r="AC217" s="4"/>
      <c r="AD217" s="4"/>
      <c r="AE217" s="4"/>
    </row>
    <row r="218" spans="1:31" ht="15.75">
      <c r="A218" s="80">
        <v>13</v>
      </c>
      <c r="B218" s="1014" t="s">
        <v>147</v>
      </c>
      <c r="C218" s="351">
        <v>18901</v>
      </c>
      <c r="D218" s="950">
        <f t="shared" si="21"/>
        <v>14504.5786163522</v>
      </c>
      <c r="E218" s="194">
        <f t="shared" si="22"/>
        <v>-4396.421383647799</v>
      </c>
      <c r="F218" s="293">
        <f>E218/C218</f>
        <v>-0.2326025810088249</v>
      </c>
      <c r="G218" s="54"/>
      <c r="H218" s="54"/>
      <c r="I218" s="54"/>
      <c r="J218" s="54"/>
      <c r="K218" s="34"/>
      <c r="L218" s="34"/>
      <c r="M218" s="704"/>
      <c r="N218" s="705"/>
      <c r="O218" s="704"/>
      <c r="P218" s="40"/>
      <c r="Q218" s="40"/>
      <c r="R218" s="40"/>
      <c r="S218" s="40"/>
      <c r="T218" s="40"/>
      <c r="U218" s="40"/>
      <c r="V218" s="41"/>
      <c r="W218" s="41"/>
      <c r="X218" s="41"/>
      <c r="Y218" s="41"/>
      <c r="Z218" s="4"/>
      <c r="AA218" s="4"/>
      <c r="AB218" s="4"/>
      <c r="AC218" s="4"/>
      <c r="AD218" s="4"/>
      <c r="AE218" s="4"/>
    </row>
    <row r="219" spans="1:31" ht="15.75">
      <c r="A219" s="80">
        <v>14</v>
      </c>
      <c r="B219" s="1014" t="s">
        <v>148</v>
      </c>
      <c r="C219" s="351">
        <v>21301</v>
      </c>
      <c r="D219" s="950">
        <f t="shared" si="21"/>
        <v>10106.979310344828</v>
      </c>
      <c r="E219" s="194">
        <f t="shared" si="22"/>
        <v>-11194.020689655172</v>
      </c>
      <c r="F219" s="293">
        <f aca="true" t="shared" si="24" ref="F219:F227">E219/C219</f>
        <v>-0.5255162053262838</v>
      </c>
      <c r="G219" s="54"/>
      <c r="H219" s="54"/>
      <c r="I219" s="54"/>
      <c r="J219" s="54"/>
      <c r="K219" s="34"/>
      <c r="L219" s="34"/>
      <c r="M219" s="704"/>
      <c r="N219" s="705"/>
      <c r="O219" s="704"/>
      <c r="P219" s="40"/>
      <c r="Q219" s="40"/>
      <c r="R219" s="40"/>
      <c r="S219" s="40"/>
      <c r="T219" s="40"/>
      <c r="U219" s="40"/>
      <c r="V219" s="41"/>
      <c r="W219" s="41"/>
      <c r="X219" s="41"/>
      <c r="Y219" s="41"/>
      <c r="Z219" s="4"/>
      <c r="AA219" s="4"/>
      <c r="AB219" s="4"/>
      <c r="AC219" s="4"/>
      <c r="AD219" s="4"/>
      <c r="AE219" s="4"/>
    </row>
    <row r="220" spans="1:31" ht="15.75">
      <c r="A220" s="80">
        <v>15</v>
      </c>
      <c r="B220" s="1014" t="s">
        <v>149</v>
      </c>
      <c r="C220" s="351">
        <v>10127</v>
      </c>
      <c r="D220" s="950">
        <f t="shared" si="21"/>
        <v>7070.37962962963</v>
      </c>
      <c r="E220" s="194">
        <f t="shared" si="22"/>
        <v>-3056.6203703703704</v>
      </c>
      <c r="F220" s="293">
        <f t="shared" si="24"/>
        <v>-0.3018288111356147</v>
      </c>
      <c r="G220" s="54"/>
      <c r="H220" s="54"/>
      <c r="I220" s="54"/>
      <c r="J220" s="54"/>
      <c r="K220" s="34"/>
      <c r="L220" s="34"/>
      <c r="M220" s="704"/>
      <c r="N220" s="705"/>
      <c r="O220" s="704"/>
      <c r="P220" s="40"/>
      <c r="Q220" s="40"/>
      <c r="R220" s="40"/>
      <c r="S220" s="40"/>
      <c r="T220" s="40"/>
      <c r="U220" s="40"/>
      <c r="V220" s="41"/>
      <c r="W220" s="41"/>
      <c r="X220" s="41"/>
      <c r="Y220" s="41"/>
      <c r="Z220" s="4"/>
      <c r="AA220" s="4"/>
      <c r="AB220" s="4"/>
      <c r="AC220" s="4"/>
      <c r="AD220" s="4"/>
      <c r="AE220" s="4"/>
    </row>
    <row r="221" spans="1:31" s="6" customFormat="1" ht="15.75">
      <c r="A221" s="80">
        <v>16</v>
      </c>
      <c r="B221" s="1014" t="s">
        <v>150</v>
      </c>
      <c r="C221" s="351">
        <v>9738</v>
      </c>
      <c r="D221" s="950">
        <f t="shared" si="21"/>
        <v>6593.950549450549</v>
      </c>
      <c r="E221" s="194">
        <f t="shared" si="22"/>
        <v>-3144.0494505494507</v>
      </c>
      <c r="F221" s="293">
        <f t="shared" si="24"/>
        <v>-0.32286398136675404</v>
      </c>
      <c r="G221" s="54"/>
      <c r="H221" s="54"/>
      <c r="I221" s="54"/>
      <c r="J221" s="54"/>
      <c r="K221" s="54"/>
      <c r="L221" s="54"/>
      <c r="M221" s="704"/>
      <c r="N221" s="705"/>
      <c r="O221" s="704"/>
      <c r="P221" s="70"/>
      <c r="Q221" s="70"/>
      <c r="R221" s="708"/>
      <c r="S221" s="56"/>
      <c r="T221" s="56"/>
      <c r="U221" s="708"/>
      <c r="V221" s="142"/>
      <c r="W221" s="142"/>
      <c r="X221" s="142"/>
      <c r="Y221" s="142"/>
      <c r="Z221" s="70"/>
      <c r="AA221" s="70"/>
      <c r="AB221" s="70"/>
      <c r="AC221" s="70"/>
      <c r="AD221" s="70"/>
      <c r="AE221" s="70"/>
    </row>
    <row r="222" spans="1:31" s="6" customFormat="1" ht="15.75">
      <c r="A222" s="80">
        <v>17</v>
      </c>
      <c r="B222" s="1014" t="s">
        <v>151</v>
      </c>
      <c r="C222" s="351">
        <v>5101</v>
      </c>
      <c r="D222" s="950">
        <f t="shared" si="21"/>
        <v>2246.96875</v>
      </c>
      <c r="E222" s="194">
        <f t="shared" si="22"/>
        <v>-2854.03125</v>
      </c>
      <c r="F222" s="293">
        <f t="shared" si="24"/>
        <v>-0.5595042638698294</v>
      </c>
      <c r="G222" s="54"/>
      <c r="H222" s="54"/>
      <c r="I222" s="54"/>
      <c r="J222" s="54"/>
      <c r="K222" s="54"/>
      <c r="L222" s="54"/>
      <c r="M222" s="704"/>
      <c r="N222" s="705"/>
      <c r="O222" s="704"/>
      <c r="P222" s="56"/>
      <c r="Q222" s="56"/>
      <c r="R222" s="56"/>
      <c r="S222" s="56"/>
      <c r="T222" s="56"/>
      <c r="U222" s="56"/>
      <c r="V222" s="142"/>
      <c r="W222" s="142"/>
      <c r="X222" s="142"/>
      <c r="Y222" s="142"/>
      <c r="Z222" s="70"/>
      <c r="AA222" s="70"/>
      <c r="AB222" s="70"/>
      <c r="AC222" s="70"/>
      <c r="AD222" s="70"/>
      <c r="AE222" s="70"/>
    </row>
    <row r="223" spans="1:31" s="6" customFormat="1" ht="15.75">
      <c r="A223" s="80">
        <v>18</v>
      </c>
      <c r="B223" s="1014" t="s">
        <v>152</v>
      </c>
      <c r="C223" s="351">
        <v>24797</v>
      </c>
      <c r="D223" s="950">
        <f t="shared" si="21"/>
        <v>14177.015706806284</v>
      </c>
      <c r="E223" s="194">
        <f t="shared" si="22"/>
        <v>-10619.984293193716</v>
      </c>
      <c r="F223" s="293">
        <f t="shared" si="24"/>
        <v>-0.4282769808119416</v>
      </c>
      <c r="G223" s="54"/>
      <c r="H223" s="54"/>
      <c r="I223" s="54"/>
      <c r="J223" s="54"/>
      <c r="K223" s="54"/>
      <c r="L223" s="54"/>
      <c r="M223" s="704"/>
      <c r="N223" s="705"/>
      <c r="O223" s="704"/>
      <c r="P223" s="56"/>
      <c r="Q223" s="56"/>
      <c r="R223" s="56"/>
      <c r="S223" s="56"/>
      <c r="T223" s="56"/>
      <c r="U223" s="56"/>
      <c r="V223" s="142"/>
      <c r="W223" s="142"/>
      <c r="X223" s="142"/>
      <c r="Y223" s="142"/>
      <c r="Z223" s="70"/>
      <c r="AA223" s="70"/>
      <c r="AB223" s="70"/>
      <c r="AC223" s="70"/>
      <c r="AD223" s="70"/>
      <c r="AE223" s="70"/>
    </row>
    <row r="224" spans="1:31" s="6" customFormat="1" ht="15.75">
      <c r="A224" s="80">
        <v>19</v>
      </c>
      <c r="B224" s="1014" t="s">
        <v>153</v>
      </c>
      <c r="C224" s="351">
        <v>12275</v>
      </c>
      <c r="D224" s="950">
        <f t="shared" si="21"/>
        <v>7830.2786885245905</v>
      </c>
      <c r="E224" s="194">
        <f t="shared" si="22"/>
        <v>-4444.7213114754095</v>
      </c>
      <c r="F224" s="293">
        <f t="shared" si="24"/>
        <v>-0.36209542252345495</v>
      </c>
      <c r="G224" s="54"/>
      <c r="H224" s="54"/>
      <c r="I224" s="54"/>
      <c r="J224" s="54"/>
      <c r="K224" s="54"/>
      <c r="L224" s="54"/>
      <c r="M224" s="704"/>
      <c r="N224" s="705"/>
      <c r="O224" s="704"/>
      <c r="P224" s="56"/>
      <c r="Q224" s="56"/>
      <c r="R224" s="56"/>
      <c r="S224" s="56"/>
      <c r="T224" s="56"/>
      <c r="U224" s="56"/>
      <c r="V224" s="142"/>
      <c r="W224" s="142"/>
      <c r="X224" s="142"/>
      <c r="Y224" s="142"/>
      <c r="Z224" s="70"/>
      <c r="AA224" s="70"/>
      <c r="AB224" s="70"/>
      <c r="AC224" s="70"/>
      <c r="AD224" s="70"/>
      <c r="AE224" s="70"/>
    </row>
    <row r="225" spans="1:31" s="6" customFormat="1" ht="15.75">
      <c r="A225" s="80">
        <v>20</v>
      </c>
      <c r="B225" s="1014" t="s">
        <v>154</v>
      </c>
      <c r="C225" s="351">
        <v>26316</v>
      </c>
      <c r="D225" s="950">
        <f t="shared" si="21"/>
        <v>13348.183544303798</v>
      </c>
      <c r="E225" s="194">
        <f t="shared" si="22"/>
        <v>-12967.816455696202</v>
      </c>
      <c r="F225" s="293">
        <f t="shared" si="24"/>
        <v>-0.49277308313179063</v>
      </c>
      <c r="G225" s="54"/>
      <c r="H225" s="54"/>
      <c r="I225" s="54"/>
      <c r="J225" s="54"/>
      <c r="K225" s="54"/>
      <c r="L225" s="54"/>
      <c r="M225" s="704"/>
      <c r="N225" s="705"/>
      <c r="O225" s="704"/>
      <c r="P225" s="56"/>
      <c r="Q225" s="56"/>
      <c r="R225" s="56"/>
      <c r="S225" s="56"/>
      <c r="T225" s="56"/>
      <c r="U225" s="56"/>
      <c r="V225" s="142"/>
      <c r="W225" s="142"/>
      <c r="X225" s="142"/>
      <c r="Y225" s="142"/>
      <c r="Z225" s="70"/>
      <c r="AA225" s="70"/>
      <c r="AB225" s="70"/>
      <c r="AC225" s="70"/>
      <c r="AD225" s="70"/>
      <c r="AE225" s="70"/>
    </row>
    <row r="226" spans="1:31" s="1217" customFormat="1" ht="15.75">
      <c r="A226" s="1210">
        <v>21</v>
      </c>
      <c r="B226" s="1211" t="s">
        <v>155</v>
      </c>
      <c r="C226" s="1212">
        <v>1872</v>
      </c>
      <c r="D226" s="1219">
        <f t="shared" si="21"/>
        <v>2629.8514851485147</v>
      </c>
      <c r="E226" s="1214">
        <f t="shared" si="22"/>
        <v>757.8514851485147</v>
      </c>
      <c r="F226" s="1215">
        <f t="shared" si="24"/>
        <v>0.4048351950579673</v>
      </c>
      <c r="G226" s="1216"/>
      <c r="H226" s="1216"/>
      <c r="I226" s="1216"/>
      <c r="J226" s="1216"/>
      <c r="K226" s="299"/>
      <c r="L226" s="299"/>
      <c r="M226" s="1220"/>
      <c r="N226" s="1218"/>
      <c r="O226" s="1220"/>
      <c r="P226" s="707"/>
      <c r="Q226" s="707"/>
      <c r="R226" s="707"/>
      <c r="S226" s="707"/>
      <c r="T226" s="707"/>
      <c r="U226" s="707"/>
      <c r="V226" s="1221"/>
      <c r="W226" s="1221"/>
      <c r="X226" s="1221"/>
      <c r="Y226" s="1221"/>
      <c r="Z226" s="1222"/>
      <c r="AA226" s="1222"/>
      <c r="AB226" s="1222"/>
      <c r="AC226" s="1222"/>
      <c r="AD226" s="1222"/>
      <c r="AE226" s="1222"/>
    </row>
    <row r="227" spans="1:31" ht="16.5" thickBot="1">
      <c r="A227" s="693">
        <v>22</v>
      </c>
      <c r="B227" s="1014" t="s">
        <v>156</v>
      </c>
      <c r="C227" s="695">
        <v>3600</v>
      </c>
      <c r="D227" s="950">
        <f t="shared" si="21"/>
        <v>3139.3034825870645</v>
      </c>
      <c r="E227" s="696">
        <f t="shared" si="22"/>
        <v>-460.69651741293546</v>
      </c>
      <c r="F227" s="697">
        <f t="shared" si="24"/>
        <v>-0.1279712548369265</v>
      </c>
      <c r="G227" s="54"/>
      <c r="H227" s="54"/>
      <c r="I227" s="54"/>
      <c r="J227" s="54"/>
      <c r="K227" s="34"/>
      <c r="L227" s="34"/>
      <c r="M227" s="704"/>
      <c r="N227" s="705"/>
      <c r="O227" s="704"/>
      <c r="P227" s="40"/>
      <c r="Q227" s="40"/>
      <c r="R227" s="40"/>
      <c r="S227" s="40"/>
      <c r="T227" s="40"/>
      <c r="U227" s="40"/>
      <c r="V227" s="41"/>
      <c r="W227" s="41"/>
      <c r="X227" s="41"/>
      <c r="Y227" s="41"/>
      <c r="Z227" s="4"/>
      <c r="AA227" s="4"/>
      <c r="AB227" s="4"/>
      <c r="AC227" s="4"/>
      <c r="AD227" s="4"/>
      <c r="AE227" s="4"/>
    </row>
    <row r="228" spans="1:31" ht="16.5" thickBot="1">
      <c r="A228" s="698"/>
      <c r="B228" s="699" t="s">
        <v>11</v>
      </c>
      <c r="C228" s="700">
        <f>SUM(C206:C227)</f>
        <v>320174</v>
      </c>
      <c r="D228" s="700">
        <f>SUM(D206:D227)</f>
        <v>204702.35485442402</v>
      </c>
      <c r="E228" s="701">
        <f t="shared" si="22"/>
        <v>-115471.64514557598</v>
      </c>
      <c r="F228" s="702">
        <f>E228/C228</f>
        <v>-0.36065278612746815</v>
      </c>
      <c r="G228" s="54"/>
      <c r="H228" s="54"/>
      <c r="I228" s="54"/>
      <c r="J228" s="54"/>
      <c r="K228" s="46"/>
      <c r="L228" s="46"/>
      <c r="M228" s="709"/>
      <c r="N228" s="710"/>
      <c r="O228" s="711"/>
      <c r="P228" s="712"/>
      <c r="Q228" s="712"/>
      <c r="R228" s="712"/>
      <c r="S228" s="712"/>
      <c r="T228" s="712"/>
      <c r="U228" s="712"/>
      <c r="V228" s="482"/>
      <c r="W228" s="482"/>
      <c r="X228" s="482"/>
      <c r="Y228" s="482"/>
      <c r="Z228" s="4"/>
      <c r="AA228" s="4"/>
      <c r="AB228" s="4"/>
      <c r="AC228" s="4"/>
      <c r="AD228" s="4"/>
      <c r="AE228" s="4"/>
    </row>
    <row r="229" spans="1:25" ht="12.75" customHeight="1">
      <c r="A229" s="50"/>
      <c r="B229" s="51"/>
      <c r="C229" s="51"/>
      <c r="D229" s="52"/>
      <c r="E229" s="422"/>
      <c r="F229" s="48"/>
      <c r="G229" s="54"/>
      <c r="H229" s="54"/>
      <c r="I229" s="54"/>
      <c r="J229" s="5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13"/>
      <c r="W229" s="13"/>
      <c r="X229" s="13"/>
      <c r="Y229" s="13"/>
    </row>
    <row r="230" spans="1:25" ht="12.75" customHeight="1">
      <c r="A230" s="50"/>
      <c r="B230" s="51"/>
      <c r="C230" s="51"/>
      <c r="D230" s="52"/>
      <c r="E230" s="422"/>
      <c r="F230" s="48"/>
      <c r="G230" s="54"/>
      <c r="H230" s="54"/>
      <c r="I230" s="54"/>
      <c r="J230" s="5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13"/>
      <c r="W230" s="13"/>
      <c r="X230" s="13"/>
      <c r="Y230" s="13"/>
    </row>
    <row r="231" spans="1:25" ht="12.75" customHeight="1">
      <c r="A231" s="50"/>
      <c r="B231" s="51"/>
      <c r="C231" s="51"/>
      <c r="D231" s="52"/>
      <c r="E231" s="422"/>
      <c r="F231" s="48"/>
      <c r="G231" s="54"/>
      <c r="H231" s="54"/>
      <c r="I231" s="54"/>
      <c r="J231" s="5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13"/>
      <c r="W231" s="13"/>
      <c r="X231" s="13"/>
      <c r="Y231" s="13"/>
    </row>
    <row r="232" spans="1:25" ht="12.75" customHeight="1">
      <c r="A232" s="50"/>
      <c r="B232" s="51"/>
      <c r="C232" s="51"/>
      <c r="D232" s="52"/>
      <c r="E232" s="422"/>
      <c r="F232" s="48"/>
      <c r="G232" s="54"/>
      <c r="H232" s="54"/>
      <c r="I232" s="54"/>
      <c r="J232" s="5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13"/>
      <c r="W232" s="13"/>
      <c r="X232" s="13"/>
      <c r="Y232" s="13"/>
    </row>
    <row r="233" spans="1:25" ht="12.75" customHeight="1">
      <c r="A233" s="50"/>
      <c r="B233" s="51"/>
      <c r="C233" s="51"/>
      <c r="D233" s="52"/>
      <c r="E233" s="422"/>
      <c r="F233" s="48"/>
      <c r="G233" s="54"/>
      <c r="H233" s="54"/>
      <c r="I233" s="54"/>
      <c r="J233" s="5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13"/>
      <c r="W233" s="13"/>
      <c r="X233" s="13"/>
      <c r="Y233" s="13"/>
    </row>
    <row r="234" spans="1:25" ht="12.75" customHeight="1">
      <c r="A234" s="50"/>
      <c r="B234" s="51"/>
      <c r="C234" s="51"/>
      <c r="D234" s="52"/>
      <c r="E234" s="422"/>
      <c r="F234" s="48"/>
      <c r="G234" s="54"/>
      <c r="H234" s="54"/>
      <c r="I234" s="54"/>
      <c r="J234" s="5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13"/>
      <c r="W234" s="13"/>
      <c r="X234" s="13"/>
      <c r="Y234" s="13"/>
    </row>
    <row r="235" spans="1:25" ht="12.75" customHeight="1">
      <c r="A235" s="50"/>
      <c r="B235" s="51"/>
      <c r="C235" s="51"/>
      <c r="D235" s="52"/>
      <c r="E235" s="422"/>
      <c r="F235" s="48"/>
      <c r="G235" s="54"/>
      <c r="H235" s="54"/>
      <c r="I235" s="54"/>
      <c r="J235" s="5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13"/>
      <c r="W235" s="13"/>
      <c r="X235" s="13"/>
      <c r="Y235" s="13"/>
    </row>
    <row r="236" s="58" customFormat="1" ht="15.75">
      <c r="A236" s="58" t="s">
        <v>406</v>
      </c>
    </row>
    <row r="237" spans="1:10" ht="16.5" thickBot="1">
      <c r="A237" s="59" t="s">
        <v>378</v>
      </c>
      <c r="B237" s="6"/>
      <c r="C237" s="6"/>
      <c r="D237" s="60"/>
      <c r="E237" s="55"/>
      <c r="F237" s="6"/>
      <c r="G237" s="65"/>
      <c r="H237" s="65"/>
      <c r="I237" s="65"/>
      <c r="J237" s="65"/>
    </row>
    <row r="238" spans="1:29" ht="111" thickBot="1">
      <c r="A238" s="675" t="s">
        <v>34</v>
      </c>
      <c r="B238" s="847" t="s">
        <v>17</v>
      </c>
      <c r="C238" s="847" t="s">
        <v>433</v>
      </c>
      <c r="D238" s="847" t="s">
        <v>407</v>
      </c>
      <c r="E238" s="872" t="s">
        <v>88</v>
      </c>
      <c r="F238" s="423"/>
      <c r="G238" s="65"/>
      <c r="H238" s="65"/>
      <c r="I238" s="65"/>
      <c r="J238" s="109" t="s">
        <v>408</v>
      </c>
      <c r="K238" s="38" t="s">
        <v>236</v>
      </c>
      <c r="L238" s="61" t="s">
        <v>238</v>
      </c>
      <c r="M238" s="109" t="s">
        <v>341</v>
      </c>
      <c r="N238" s="111" t="s">
        <v>342</v>
      </c>
      <c r="O238" s="126" t="s">
        <v>239</v>
      </c>
      <c r="P238" s="713"/>
      <c r="Q238" s="713"/>
      <c r="R238" s="713"/>
      <c r="S238" s="713"/>
      <c r="T238" s="713"/>
      <c r="U238" s="125"/>
      <c r="V238" s="125"/>
      <c r="W238" s="4"/>
      <c r="Z238" s="228"/>
      <c r="AA238" s="721"/>
      <c r="AB238" s="722"/>
      <c r="AC238" s="721"/>
    </row>
    <row r="239" spans="1:29" ht="15.75">
      <c r="A239" s="866">
        <v>1</v>
      </c>
      <c r="B239" s="682" t="s">
        <v>157</v>
      </c>
      <c r="C239" s="951">
        <v>5849580</v>
      </c>
      <c r="D239" s="951">
        <v>4767159</v>
      </c>
      <c r="E239" s="952">
        <f>D239/C239</f>
        <v>0.8149574841270655</v>
      </c>
      <c r="F239" s="6"/>
      <c r="G239" s="65"/>
      <c r="H239" s="65"/>
      <c r="I239" s="65"/>
      <c r="J239" s="285"/>
      <c r="K239" s="42"/>
      <c r="L239" s="689">
        <f aca="true" t="shared" si="25" ref="L239:L260">SUM(J239:K239)</f>
        <v>0</v>
      </c>
      <c r="M239" s="717"/>
      <c r="N239" s="42"/>
      <c r="O239" s="683">
        <f>SUM(M239:N239)</f>
        <v>0</v>
      </c>
      <c r="P239" s="177"/>
      <c r="Q239" s="177"/>
      <c r="R239" s="714"/>
      <c r="S239" s="62"/>
      <c r="T239" s="62"/>
      <c r="U239" s="715"/>
      <c r="V239" s="714"/>
      <c r="W239" s="4"/>
      <c r="Z239" s="723"/>
      <c r="AA239" s="4"/>
      <c r="AB239" s="4"/>
      <c r="AC239" s="724"/>
    </row>
    <row r="240" spans="1:29" ht="15.75">
      <c r="A240" s="80">
        <v>2</v>
      </c>
      <c r="B240" s="682" t="s">
        <v>158</v>
      </c>
      <c r="C240" s="951">
        <v>1585980</v>
      </c>
      <c r="D240" s="951">
        <v>1263538</v>
      </c>
      <c r="E240" s="953">
        <f aca="true" t="shared" si="26" ref="E240:E261">D240/C240</f>
        <v>0.7966922659806555</v>
      </c>
      <c r="F240" s="6"/>
      <c r="G240" s="65"/>
      <c r="H240" s="65"/>
      <c r="I240" s="65"/>
      <c r="J240" s="285"/>
      <c r="K240" s="42"/>
      <c r="L240" s="689">
        <f t="shared" si="25"/>
        <v>0</v>
      </c>
      <c r="M240" s="717"/>
      <c r="N240" s="42"/>
      <c r="O240" s="683">
        <f aca="true" t="shared" si="27" ref="O240:O260">SUM(M240:N240)</f>
        <v>0</v>
      </c>
      <c r="P240" s="177"/>
      <c r="Q240" s="177"/>
      <c r="R240" s="714"/>
      <c r="S240" s="62"/>
      <c r="T240" s="62"/>
      <c r="U240" s="715"/>
      <c r="V240" s="714"/>
      <c r="W240" s="4"/>
      <c r="Z240" s="723"/>
      <c r="AA240" s="4"/>
      <c r="AB240" s="4"/>
      <c r="AC240" s="724"/>
    </row>
    <row r="241" spans="1:29" ht="15.75">
      <c r="A241" s="80">
        <v>3</v>
      </c>
      <c r="B241" s="682" t="s">
        <v>159</v>
      </c>
      <c r="C241" s="951">
        <v>5664780</v>
      </c>
      <c r="D241" s="951">
        <v>4649340</v>
      </c>
      <c r="E241" s="953">
        <f t="shared" si="26"/>
        <v>0.8207450245199284</v>
      </c>
      <c r="F241" s="6"/>
      <c r="G241" s="65"/>
      <c r="H241" s="65"/>
      <c r="I241" s="65"/>
      <c r="J241" s="285"/>
      <c r="K241" s="42"/>
      <c r="L241" s="689">
        <f t="shared" si="25"/>
        <v>0</v>
      </c>
      <c r="M241" s="717"/>
      <c r="N241" s="42"/>
      <c r="O241" s="683">
        <f t="shared" si="27"/>
        <v>0</v>
      </c>
      <c r="P241" s="177"/>
      <c r="Q241" s="177"/>
      <c r="R241" s="714"/>
      <c r="S241" s="62"/>
      <c r="T241" s="62"/>
      <c r="U241" s="715"/>
      <c r="V241" s="714"/>
      <c r="W241" s="4"/>
      <c r="Z241" s="723"/>
      <c r="AA241" s="4"/>
      <c r="AB241" s="4"/>
      <c r="AC241" s="724"/>
    </row>
    <row r="242" spans="1:29" ht="15.75">
      <c r="A242" s="80">
        <v>4</v>
      </c>
      <c r="B242" s="682" t="s">
        <v>160</v>
      </c>
      <c r="C242" s="951">
        <v>7243500</v>
      </c>
      <c r="D242" s="951">
        <v>4290954</v>
      </c>
      <c r="E242" s="953">
        <f t="shared" si="26"/>
        <v>0.5923868295713398</v>
      </c>
      <c r="F242" s="6"/>
      <c r="G242" s="65"/>
      <c r="H242" s="65"/>
      <c r="I242" s="65"/>
      <c r="J242" s="285"/>
      <c r="K242" s="42"/>
      <c r="L242" s="689">
        <f t="shared" si="25"/>
        <v>0</v>
      </c>
      <c r="M242" s="717"/>
      <c r="N242" s="42"/>
      <c r="O242" s="683">
        <f t="shared" si="27"/>
        <v>0</v>
      </c>
      <c r="P242" s="177"/>
      <c r="Q242" s="177"/>
      <c r="R242" s="714"/>
      <c r="S242" s="62"/>
      <c r="T242" s="62"/>
      <c r="U242" s="715"/>
      <c r="V242" s="714"/>
      <c r="W242" s="4"/>
      <c r="Z242" s="723"/>
      <c r="AA242" s="4"/>
      <c r="AB242" s="4"/>
      <c r="AC242" s="724"/>
    </row>
    <row r="243" spans="1:29" ht="15.75">
      <c r="A243" s="80">
        <v>5</v>
      </c>
      <c r="B243" s="682" t="s">
        <v>161</v>
      </c>
      <c r="C243" s="951">
        <v>6057700</v>
      </c>
      <c r="D243" s="951">
        <v>3810136</v>
      </c>
      <c r="E243" s="953">
        <f t="shared" si="26"/>
        <v>0.6289740330488469</v>
      </c>
      <c r="F243" s="6"/>
      <c r="G243" s="65"/>
      <c r="H243" s="65"/>
      <c r="I243" s="65"/>
      <c r="J243" s="285"/>
      <c r="K243" s="42"/>
      <c r="L243" s="689">
        <f t="shared" si="25"/>
        <v>0</v>
      </c>
      <c r="M243" s="717"/>
      <c r="N243" s="42"/>
      <c r="O243" s="683">
        <f t="shared" si="27"/>
        <v>0</v>
      </c>
      <c r="P243" s="177"/>
      <c r="Q243" s="177"/>
      <c r="R243" s="714"/>
      <c r="S243" s="62"/>
      <c r="T243" s="62"/>
      <c r="U243" s="715"/>
      <c r="V243" s="714"/>
      <c r="W243" s="4"/>
      <c r="Z243" s="723"/>
      <c r="AA243" s="4"/>
      <c r="AB243" s="4"/>
      <c r="AC243" s="724"/>
    </row>
    <row r="244" spans="1:29" ht="15.75">
      <c r="A244" s="80">
        <v>6</v>
      </c>
      <c r="B244" s="682" t="s">
        <v>162</v>
      </c>
      <c r="C244" s="951">
        <v>6457880</v>
      </c>
      <c r="D244" s="951">
        <v>3869643</v>
      </c>
      <c r="E244" s="953">
        <f t="shared" si="26"/>
        <v>0.5992125898901807</v>
      </c>
      <c r="F244" s="6"/>
      <c r="G244" s="65"/>
      <c r="H244" s="65"/>
      <c r="I244" s="65"/>
      <c r="J244" s="285"/>
      <c r="K244" s="42"/>
      <c r="L244" s="689">
        <f t="shared" si="25"/>
        <v>0</v>
      </c>
      <c r="M244" s="717"/>
      <c r="N244" s="42"/>
      <c r="O244" s="683">
        <f t="shared" si="27"/>
        <v>0</v>
      </c>
      <c r="P244" s="177"/>
      <c r="Q244" s="177"/>
      <c r="R244" s="714"/>
      <c r="S244" s="62"/>
      <c r="T244" s="62"/>
      <c r="U244" s="715"/>
      <c r="V244" s="714"/>
      <c r="W244" s="4"/>
      <c r="Z244" s="725"/>
      <c r="AA244" s="4"/>
      <c r="AB244" s="4"/>
      <c r="AC244" s="724"/>
    </row>
    <row r="245" spans="1:29" ht="15.75">
      <c r="A245" s="80">
        <v>7</v>
      </c>
      <c r="B245" s="682" t="s">
        <v>163</v>
      </c>
      <c r="C245" s="951">
        <v>5722860</v>
      </c>
      <c r="D245" s="951">
        <v>3056143</v>
      </c>
      <c r="E245" s="953">
        <f t="shared" si="26"/>
        <v>0.534023722404532</v>
      </c>
      <c r="F245" s="6"/>
      <c r="G245" s="65"/>
      <c r="H245" s="65"/>
      <c r="I245" s="65"/>
      <c r="J245" s="285"/>
      <c r="K245" s="42"/>
      <c r="L245" s="689">
        <f t="shared" si="25"/>
        <v>0</v>
      </c>
      <c r="M245" s="717"/>
      <c r="N245" s="42"/>
      <c r="O245" s="683">
        <f t="shared" si="27"/>
        <v>0</v>
      </c>
      <c r="P245" s="177"/>
      <c r="Q245" s="177"/>
      <c r="R245" s="714"/>
      <c r="S245" s="62"/>
      <c r="T245" s="62"/>
      <c r="U245" s="715"/>
      <c r="V245" s="714"/>
      <c r="W245" s="4"/>
      <c r="Z245" s="723"/>
      <c r="AA245" s="4"/>
      <c r="AB245" s="4"/>
      <c r="AC245" s="724"/>
    </row>
    <row r="246" spans="1:29" ht="15.75">
      <c r="A246" s="80">
        <v>8</v>
      </c>
      <c r="B246" s="682" t="s">
        <v>164</v>
      </c>
      <c r="C246" s="951">
        <v>3714920</v>
      </c>
      <c r="D246" s="951">
        <v>2447248</v>
      </c>
      <c r="E246" s="953">
        <f t="shared" si="26"/>
        <v>0.6587619652643933</v>
      </c>
      <c r="F246" s="6"/>
      <c r="G246" s="65"/>
      <c r="H246" s="65"/>
      <c r="I246" s="65"/>
      <c r="J246" s="285"/>
      <c r="K246" s="42"/>
      <c r="L246" s="689">
        <f t="shared" si="25"/>
        <v>0</v>
      </c>
      <c r="M246" s="717"/>
      <c r="N246" s="42"/>
      <c r="O246" s="683">
        <f t="shared" si="27"/>
        <v>0</v>
      </c>
      <c r="P246" s="177"/>
      <c r="Q246" s="177"/>
      <c r="R246" s="714"/>
      <c r="S246" s="62"/>
      <c r="T246" s="62"/>
      <c r="U246" s="715"/>
      <c r="V246" s="714"/>
      <c r="W246" s="4"/>
      <c r="Z246" s="725"/>
      <c r="AA246" s="4"/>
      <c r="AB246" s="4"/>
      <c r="AC246" s="724"/>
    </row>
    <row r="247" spans="1:29" ht="15.75">
      <c r="A247" s="80">
        <v>9</v>
      </c>
      <c r="B247" s="682" t="s">
        <v>165</v>
      </c>
      <c r="C247" s="951">
        <v>9336800</v>
      </c>
      <c r="D247" s="951">
        <v>9734131</v>
      </c>
      <c r="E247" s="953">
        <f t="shared" si="26"/>
        <v>1.0425553722902923</v>
      </c>
      <c r="F247" s="6"/>
      <c r="G247" s="65"/>
      <c r="H247" s="65"/>
      <c r="I247" s="65"/>
      <c r="J247" s="285"/>
      <c r="K247" s="42"/>
      <c r="L247" s="689">
        <f t="shared" si="25"/>
        <v>0</v>
      </c>
      <c r="M247" s="717"/>
      <c r="N247" s="42"/>
      <c r="O247" s="683">
        <f t="shared" si="27"/>
        <v>0</v>
      </c>
      <c r="P247" s="177"/>
      <c r="Q247" s="177"/>
      <c r="R247" s="714"/>
      <c r="S247" s="62"/>
      <c r="T247" s="62"/>
      <c r="U247" s="715"/>
      <c r="V247" s="714"/>
      <c r="W247" s="4"/>
      <c r="Z247" s="723"/>
      <c r="AA247" s="177"/>
      <c r="AB247" s="4"/>
      <c r="AC247" s="714"/>
    </row>
    <row r="248" spans="1:29" ht="15.75">
      <c r="A248" s="80">
        <v>10</v>
      </c>
      <c r="B248" s="682" t="s">
        <v>166</v>
      </c>
      <c r="C248" s="951">
        <v>7956080</v>
      </c>
      <c r="D248" s="951">
        <v>6246017</v>
      </c>
      <c r="E248" s="953">
        <f t="shared" si="26"/>
        <v>0.785062116016933</v>
      </c>
      <c r="F248" s="6"/>
      <c r="G248" s="65"/>
      <c r="H248" s="65"/>
      <c r="I248" s="65"/>
      <c r="J248" s="285"/>
      <c r="K248" s="42"/>
      <c r="L248" s="689">
        <f t="shared" si="25"/>
        <v>0</v>
      </c>
      <c r="M248" s="717"/>
      <c r="N248" s="42"/>
      <c r="O248" s="683">
        <f t="shared" si="27"/>
        <v>0</v>
      </c>
      <c r="P248" s="177"/>
      <c r="Q248" s="177"/>
      <c r="R248" s="714"/>
      <c r="S248" s="62"/>
      <c r="T248" s="62"/>
      <c r="U248" s="715"/>
      <c r="V248" s="714"/>
      <c r="W248" s="4"/>
      <c r="Z248" s="723"/>
      <c r="AA248" s="4"/>
      <c r="AB248" s="4"/>
      <c r="AC248" s="724"/>
    </row>
    <row r="249" spans="1:29" ht="15.75">
      <c r="A249" s="80">
        <v>11</v>
      </c>
      <c r="B249" s="1014" t="s">
        <v>145</v>
      </c>
      <c r="C249" s="951">
        <v>2445520</v>
      </c>
      <c r="D249" s="951">
        <v>1656692</v>
      </c>
      <c r="E249" s="953">
        <f t="shared" si="26"/>
        <v>0.6774395629559358</v>
      </c>
      <c r="F249" s="6"/>
      <c r="G249" s="65"/>
      <c r="H249" s="65"/>
      <c r="I249" s="65"/>
      <c r="J249" s="288"/>
      <c r="K249" s="289"/>
      <c r="L249" s="689">
        <f t="shared" si="25"/>
        <v>0</v>
      </c>
      <c r="M249" s="288"/>
      <c r="N249" s="289"/>
      <c r="O249" s="683">
        <f t="shared" si="27"/>
        <v>0</v>
      </c>
      <c r="P249" s="177"/>
      <c r="Q249" s="177"/>
      <c r="R249" s="714"/>
      <c r="S249" s="62"/>
      <c r="T249" s="62"/>
      <c r="U249" s="715"/>
      <c r="V249" s="714"/>
      <c r="W249" s="4"/>
      <c r="Z249" s="725"/>
      <c r="AA249" s="4"/>
      <c r="AB249" s="4"/>
      <c r="AC249" s="724"/>
    </row>
    <row r="250" spans="1:29" ht="15.75">
      <c r="A250" s="80">
        <v>12</v>
      </c>
      <c r="B250" s="1014" t="s">
        <v>146</v>
      </c>
      <c r="C250" s="951">
        <v>3218160</v>
      </c>
      <c r="D250" s="951">
        <v>1191278</v>
      </c>
      <c r="E250" s="953">
        <f t="shared" si="26"/>
        <v>0.3701736395952967</v>
      </c>
      <c r="F250" s="6"/>
      <c r="G250" s="65"/>
      <c r="H250" s="65"/>
      <c r="I250" s="65"/>
      <c r="J250" s="285"/>
      <c r="K250" s="42"/>
      <c r="L250" s="689">
        <f t="shared" si="25"/>
        <v>0</v>
      </c>
      <c r="M250" s="717"/>
      <c r="N250" s="42"/>
      <c r="O250" s="683">
        <f t="shared" si="27"/>
        <v>0</v>
      </c>
      <c r="P250" s="177"/>
      <c r="Q250" s="177"/>
      <c r="R250" s="714"/>
      <c r="S250" s="62"/>
      <c r="T250" s="62"/>
      <c r="U250" s="715"/>
      <c r="V250" s="714"/>
      <c r="W250" s="4"/>
      <c r="Z250" s="723"/>
      <c r="AA250" s="4"/>
      <c r="AB250" s="4"/>
      <c r="AC250" s="724"/>
    </row>
    <row r="251" spans="1:29" ht="15.75">
      <c r="A251" s="80">
        <v>13</v>
      </c>
      <c r="B251" s="1014" t="s">
        <v>147</v>
      </c>
      <c r="C251" s="951">
        <v>6384620</v>
      </c>
      <c r="D251" s="951">
        <v>4083989</v>
      </c>
      <c r="E251" s="953">
        <f>D251/C251</f>
        <v>0.6396604653056878</v>
      </c>
      <c r="F251" s="6"/>
      <c r="G251" s="65"/>
      <c r="H251" s="65"/>
      <c r="I251" s="65"/>
      <c r="J251" s="193"/>
      <c r="K251" s="42"/>
      <c r="L251" s="689">
        <f t="shared" si="25"/>
        <v>0</v>
      </c>
      <c r="M251" s="193"/>
      <c r="N251" s="42"/>
      <c r="O251" s="683">
        <f t="shared" si="27"/>
        <v>0</v>
      </c>
      <c r="P251" s="177"/>
      <c r="Q251" s="177"/>
      <c r="R251" s="714"/>
      <c r="S251" s="62"/>
      <c r="T251" s="62"/>
      <c r="U251" s="715"/>
      <c r="V251" s="714"/>
      <c r="W251" s="4"/>
      <c r="Z251" s="726"/>
      <c r="AA251" s="4"/>
      <c r="AB251" s="4"/>
      <c r="AC251" s="724"/>
    </row>
    <row r="252" spans="1:29" ht="15.75">
      <c r="A252" s="80">
        <v>14</v>
      </c>
      <c r="B252" s="1014" t="s">
        <v>148</v>
      </c>
      <c r="C252" s="951">
        <v>7938700</v>
      </c>
      <c r="D252" s="951">
        <v>3640171</v>
      </c>
      <c r="E252" s="953">
        <f aca="true" t="shared" si="28" ref="E252:E260">D252/C252</f>
        <v>0.45853489866098984</v>
      </c>
      <c r="F252" s="6"/>
      <c r="G252" s="65"/>
      <c r="H252" s="65"/>
      <c r="I252" s="65"/>
      <c r="J252" s="193"/>
      <c r="K252" s="42"/>
      <c r="L252" s="689">
        <f t="shared" si="25"/>
        <v>0</v>
      </c>
      <c r="M252" s="193"/>
      <c r="N252" s="42"/>
      <c r="O252" s="683">
        <f t="shared" si="27"/>
        <v>0</v>
      </c>
      <c r="P252" s="177"/>
      <c r="Q252" s="177"/>
      <c r="R252" s="714"/>
      <c r="S252" s="62"/>
      <c r="T252" s="62"/>
      <c r="U252" s="715"/>
      <c r="V252" s="714"/>
      <c r="W252" s="4"/>
      <c r="Z252" s="726"/>
      <c r="AA252" s="4"/>
      <c r="AB252" s="4"/>
      <c r="AC252" s="724"/>
    </row>
    <row r="253" spans="1:29" ht="15.75">
      <c r="A253" s="80">
        <v>15</v>
      </c>
      <c r="B253" s="1014" t="s">
        <v>149</v>
      </c>
      <c r="C253" s="951">
        <v>4144140</v>
      </c>
      <c r="D253" s="951">
        <v>1512871</v>
      </c>
      <c r="E253" s="953">
        <f t="shared" si="28"/>
        <v>0.36506271506271504</v>
      </c>
      <c r="F253" s="6"/>
      <c r="G253" s="65"/>
      <c r="H253" s="65"/>
      <c r="I253" s="65"/>
      <c r="J253" s="193"/>
      <c r="K253" s="42"/>
      <c r="L253" s="689">
        <f t="shared" si="25"/>
        <v>0</v>
      </c>
      <c r="M253" s="193"/>
      <c r="N253" s="42"/>
      <c r="O253" s="683">
        <f t="shared" si="27"/>
        <v>0</v>
      </c>
      <c r="P253" s="177"/>
      <c r="Q253" s="177"/>
      <c r="R253" s="714"/>
      <c r="S253" s="62"/>
      <c r="T253" s="62"/>
      <c r="U253" s="715"/>
      <c r="V253" s="714"/>
      <c r="W253" s="4"/>
      <c r="Z253" s="726"/>
      <c r="AA253" s="4"/>
      <c r="AB253" s="4"/>
      <c r="AC253" s="724"/>
    </row>
    <row r="254" spans="1:29" ht="15.75">
      <c r="A254" s="80">
        <v>16</v>
      </c>
      <c r="B254" s="1014" t="s">
        <v>150</v>
      </c>
      <c r="C254" s="951">
        <v>3462140</v>
      </c>
      <c r="D254" s="951">
        <v>2717590</v>
      </c>
      <c r="E254" s="953">
        <f t="shared" si="28"/>
        <v>0.7849451495317925</v>
      </c>
      <c r="F254" s="6"/>
      <c r="G254" s="65"/>
      <c r="H254" s="65"/>
      <c r="I254" s="65"/>
      <c r="J254" s="193"/>
      <c r="K254" s="42"/>
      <c r="L254" s="689">
        <f t="shared" si="25"/>
        <v>0</v>
      </c>
      <c r="M254" s="193"/>
      <c r="N254" s="42"/>
      <c r="O254" s="683">
        <f t="shared" si="27"/>
        <v>0</v>
      </c>
      <c r="P254" s="177"/>
      <c r="Q254" s="177"/>
      <c r="R254" s="714"/>
      <c r="S254" s="62"/>
      <c r="T254" s="62"/>
      <c r="U254" s="715"/>
      <c r="V254" s="714"/>
      <c r="W254" s="4"/>
      <c r="Z254" s="726"/>
      <c r="AA254" s="4"/>
      <c r="AB254" s="4"/>
      <c r="AC254" s="724"/>
    </row>
    <row r="255" spans="1:29" ht="15.75">
      <c r="A255" s="80">
        <v>17</v>
      </c>
      <c r="B255" s="1014" t="s">
        <v>151</v>
      </c>
      <c r="C255" s="951">
        <v>2648360</v>
      </c>
      <c r="D255" s="951">
        <v>1111334</v>
      </c>
      <c r="E255" s="953">
        <f t="shared" si="28"/>
        <v>0.4196310169312329</v>
      </c>
      <c r="F255" s="6"/>
      <c r="G255" s="65"/>
      <c r="H255" s="65"/>
      <c r="I255" s="65"/>
      <c r="J255" s="193"/>
      <c r="K255" s="42"/>
      <c r="L255" s="689">
        <f t="shared" si="25"/>
        <v>0</v>
      </c>
      <c r="M255" s="193"/>
      <c r="N255" s="42"/>
      <c r="O255" s="683">
        <f t="shared" si="27"/>
        <v>0</v>
      </c>
      <c r="P255" s="177"/>
      <c r="Q255" s="177"/>
      <c r="R255" s="714"/>
      <c r="S255" s="62"/>
      <c r="T255" s="62"/>
      <c r="U255" s="715"/>
      <c r="V255" s="714"/>
      <c r="W255" s="4"/>
      <c r="Z255" s="726"/>
      <c r="AA255" s="4"/>
      <c r="AB255" s="4"/>
      <c r="AC255" s="724"/>
    </row>
    <row r="256" spans="1:29" ht="15.75">
      <c r="A256" s="80">
        <v>18</v>
      </c>
      <c r="B256" s="1014" t="s">
        <v>152</v>
      </c>
      <c r="C256" s="951">
        <v>7792840</v>
      </c>
      <c r="D256" s="951">
        <v>4542998</v>
      </c>
      <c r="E256" s="953">
        <f t="shared" si="28"/>
        <v>0.5829707783041869</v>
      </c>
      <c r="F256" s="6"/>
      <c r="G256" s="65"/>
      <c r="H256" s="65"/>
      <c r="I256" s="65"/>
      <c r="J256" s="193"/>
      <c r="K256" s="42"/>
      <c r="L256" s="689">
        <f t="shared" si="25"/>
        <v>0</v>
      </c>
      <c r="M256" s="193"/>
      <c r="N256" s="42"/>
      <c r="O256" s="683">
        <f t="shared" si="27"/>
        <v>0</v>
      </c>
      <c r="P256" s="177"/>
      <c r="Q256" s="177"/>
      <c r="R256" s="714"/>
      <c r="S256" s="62"/>
      <c r="T256" s="62"/>
      <c r="U256" s="715"/>
      <c r="V256" s="714"/>
      <c r="W256" s="4"/>
      <c r="Z256" s="726"/>
      <c r="AA256" s="4"/>
      <c r="AB256" s="4"/>
      <c r="AC256" s="724"/>
    </row>
    <row r="257" spans="1:29" ht="15.75">
      <c r="A257" s="80">
        <v>19</v>
      </c>
      <c r="B257" s="1014" t="s">
        <v>153</v>
      </c>
      <c r="C257" s="951">
        <v>4432340</v>
      </c>
      <c r="D257" s="951">
        <v>2476712</v>
      </c>
      <c r="E257" s="953">
        <f t="shared" si="28"/>
        <v>0.5587820428938213</v>
      </c>
      <c r="F257" s="6"/>
      <c r="G257" s="65"/>
      <c r="H257" s="65"/>
      <c r="I257" s="65"/>
      <c r="J257" s="193"/>
      <c r="K257" s="42"/>
      <c r="L257" s="689">
        <f t="shared" si="25"/>
        <v>0</v>
      </c>
      <c r="M257" s="193"/>
      <c r="N257" s="42"/>
      <c r="O257" s="683">
        <f t="shared" si="27"/>
        <v>0</v>
      </c>
      <c r="P257" s="177"/>
      <c r="Q257" s="177"/>
      <c r="R257" s="714"/>
      <c r="S257" s="62"/>
      <c r="T257" s="62"/>
      <c r="U257" s="715"/>
      <c r="V257" s="714"/>
      <c r="W257" s="4"/>
      <c r="Z257" s="726"/>
      <c r="AA257" s="4"/>
      <c r="AB257" s="4"/>
      <c r="AC257" s="724"/>
    </row>
    <row r="258" spans="1:29" ht="15.75">
      <c r="A258" s="80">
        <v>20</v>
      </c>
      <c r="B258" s="1014" t="s">
        <v>154</v>
      </c>
      <c r="C258" s="951">
        <v>9892960</v>
      </c>
      <c r="D258" s="951">
        <v>4924307</v>
      </c>
      <c r="E258" s="953">
        <f t="shared" si="28"/>
        <v>0.49775870922352866</v>
      </c>
      <c r="F258" s="6"/>
      <c r="G258" s="65"/>
      <c r="H258" s="65"/>
      <c r="I258" s="65"/>
      <c r="J258" s="193"/>
      <c r="K258" s="42"/>
      <c r="L258" s="689">
        <f t="shared" si="25"/>
        <v>0</v>
      </c>
      <c r="M258" s="193"/>
      <c r="N258" s="42"/>
      <c r="O258" s="683">
        <f t="shared" si="27"/>
        <v>0</v>
      </c>
      <c r="P258" s="177"/>
      <c r="Q258" s="177"/>
      <c r="R258" s="714"/>
      <c r="S258" s="62"/>
      <c r="T258" s="62"/>
      <c r="U258" s="715"/>
      <c r="V258" s="714"/>
      <c r="W258" s="4"/>
      <c r="Z258" s="726"/>
      <c r="AA258" s="4"/>
      <c r="AB258" s="4"/>
      <c r="AC258" s="724"/>
    </row>
    <row r="259" spans="1:29" ht="15.75">
      <c r="A259" s="80">
        <v>21</v>
      </c>
      <c r="B259" s="1014" t="s">
        <v>155</v>
      </c>
      <c r="C259" s="951">
        <v>901120</v>
      </c>
      <c r="D259" s="951">
        <v>839493</v>
      </c>
      <c r="E259" s="953">
        <f t="shared" si="28"/>
        <v>0.9316106622869318</v>
      </c>
      <c r="F259" s="6"/>
      <c r="G259" s="65"/>
      <c r="H259" s="65"/>
      <c r="I259" s="65"/>
      <c r="J259" s="193"/>
      <c r="K259" s="42"/>
      <c r="L259" s="689">
        <f t="shared" si="25"/>
        <v>0</v>
      </c>
      <c r="M259" s="193"/>
      <c r="N259" s="42"/>
      <c r="O259" s="683">
        <f t="shared" si="27"/>
        <v>0</v>
      </c>
      <c r="P259" s="177"/>
      <c r="Q259" s="177"/>
      <c r="R259" s="714"/>
      <c r="S259" s="62"/>
      <c r="T259" s="62"/>
      <c r="U259" s="715"/>
      <c r="V259" s="714"/>
      <c r="W259" s="4"/>
      <c r="Z259" s="726"/>
      <c r="AA259" s="4"/>
      <c r="AB259" s="4"/>
      <c r="AC259" s="724"/>
    </row>
    <row r="260" spans="1:29" ht="15.75">
      <c r="A260" s="80">
        <v>22</v>
      </c>
      <c r="B260" s="1014" t="s">
        <v>156</v>
      </c>
      <c r="C260" s="951">
        <v>1261700</v>
      </c>
      <c r="D260" s="951">
        <v>1199000</v>
      </c>
      <c r="E260" s="953">
        <f t="shared" si="28"/>
        <v>0.9503051438535309</v>
      </c>
      <c r="F260" s="6"/>
      <c r="G260" s="65"/>
      <c r="H260" s="65"/>
      <c r="I260" s="65"/>
      <c r="J260" s="193"/>
      <c r="K260" s="42"/>
      <c r="L260" s="689">
        <f t="shared" si="25"/>
        <v>0</v>
      </c>
      <c r="M260" s="193"/>
      <c r="N260" s="42"/>
      <c r="O260" s="683">
        <f t="shared" si="27"/>
        <v>0</v>
      </c>
      <c r="P260" s="177"/>
      <c r="Q260" s="177"/>
      <c r="R260" s="714"/>
      <c r="S260" s="62"/>
      <c r="T260" s="62"/>
      <c r="U260" s="715"/>
      <c r="V260" s="714"/>
      <c r="W260" s="4"/>
      <c r="Z260" s="726"/>
      <c r="AA260" s="4"/>
      <c r="AB260" s="4"/>
      <c r="AC260" s="724"/>
    </row>
    <row r="261" spans="1:29" ht="16.5" thickBot="1">
      <c r="A261" s="331"/>
      <c r="B261" s="411" t="s">
        <v>11</v>
      </c>
      <c r="C261" s="15">
        <f>SUM(C239:C260)</f>
        <v>114112680</v>
      </c>
      <c r="D261" s="15">
        <f>SUM(D239:D260)</f>
        <v>74030744</v>
      </c>
      <c r="E261" s="954">
        <f t="shared" si="26"/>
        <v>0.6487512518328375</v>
      </c>
      <c r="F261" s="6"/>
      <c r="G261" s="65"/>
      <c r="H261" s="65"/>
      <c r="I261" s="65"/>
      <c r="J261" s="718">
        <f aca="true" t="shared" si="29" ref="J261:O261">SUM(J239:J260)</f>
        <v>0</v>
      </c>
      <c r="K261" s="688">
        <f t="shared" si="29"/>
        <v>0</v>
      </c>
      <c r="L261" s="689">
        <f t="shared" si="29"/>
        <v>0</v>
      </c>
      <c r="M261" s="718">
        <f t="shared" si="29"/>
        <v>0</v>
      </c>
      <c r="N261" s="688">
        <f t="shared" si="29"/>
        <v>0</v>
      </c>
      <c r="O261" s="688">
        <f t="shared" si="29"/>
        <v>0</v>
      </c>
      <c r="P261" s="714"/>
      <c r="Q261" s="177"/>
      <c r="R261" s="716"/>
      <c r="S261" s="62"/>
      <c r="T261" s="62"/>
      <c r="U261" s="715"/>
      <c r="V261" s="714"/>
      <c r="W261" s="4"/>
      <c r="Z261" s="727"/>
      <c r="AA261" s="728"/>
      <c r="AB261" s="727"/>
      <c r="AC261" s="714"/>
    </row>
    <row r="262" spans="1:25" ht="15.75">
      <c r="A262" s="51"/>
      <c r="B262" s="63"/>
      <c r="C262" s="424"/>
      <c r="D262" s="425"/>
      <c r="E262" s="48"/>
      <c r="F262" s="122"/>
      <c r="G262" s="65"/>
      <c r="H262" s="65"/>
      <c r="I262" s="65"/>
      <c r="J262" s="65"/>
      <c r="K262" s="65"/>
      <c r="L262" s="65"/>
      <c r="M262" s="66"/>
      <c r="N262" s="66"/>
      <c r="O262" s="66"/>
      <c r="P262" s="67"/>
      <c r="Q262" s="66"/>
      <c r="R262" s="66"/>
      <c r="S262" s="301"/>
      <c r="T262" s="66"/>
      <c r="U262" s="66"/>
      <c r="V262" s="67"/>
      <c r="W262" s="67"/>
      <c r="X262" s="67"/>
      <c r="Y262" s="67"/>
    </row>
    <row r="263" spans="1:25" s="58" customFormat="1" ht="15.75">
      <c r="A263" s="58" t="s">
        <v>409</v>
      </c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</row>
    <row r="264" spans="1:25" s="58" customFormat="1" ht="15.75" customHeight="1" thickBot="1">
      <c r="A264" s="58" t="s">
        <v>379</v>
      </c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spans="1:30" ht="63">
      <c r="A265" s="426" t="s">
        <v>3</v>
      </c>
      <c r="B265" s="396" t="s">
        <v>17</v>
      </c>
      <c r="C265" s="405" t="str">
        <f>C238</f>
        <v>No of meals to be served during 01.04.18 to 31.03.19</v>
      </c>
      <c r="D265" s="392" t="s">
        <v>407</v>
      </c>
      <c r="E265" s="402" t="s">
        <v>88</v>
      </c>
      <c r="F265" s="423"/>
      <c r="G265" s="65"/>
      <c r="H265" s="65"/>
      <c r="I265" s="65"/>
      <c r="J265" s="65"/>
      <c r="M265" s="62"/>
      <c r="N265" s="62"/>
      <c r="O265" s="62"/>
      <c r="P265" s="713"/>
      <c r="Q265" s="713"/>
      <c r="R265" s="713"/>
      <c r="S265" s="62"/>
      <c r="T265" s="62"/>
      <c r="U265" s="62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5.75">
      <c r="A266" s="427">
        <v>1</v>
      </c>
      <c r="B266" s="682" t="s">
        <v>157</v>
      </c>
      <c r="C266" s="950">
        <v>3531220</v>
      </c>
      <c r="D266" s="692">
        <v>2865266</v>
      </c>
      <c r="E266" s="403">
        <f aca="true" t="shared" si="30" ref="E266:E288">D266/C266</f>
        <v>0.8114096544537015</v>
      </c>
      <c r="F266" s="6"/>
      <c r="G266" s="65"/>
      <c r="H266" s="65"/>
      <c r="I266" s="65"/>
      <c r="J266" s="65"/>
      <c r="M266" s="62"/>
      <c r="N266" s="62"/>
      <c r="O266" s="62"/>
      <c r="P266" s="704"/>
      <c r="Q266" s="177"/>
      <c r="R266" s="714"/>
      <c r="S266" s="197"/>
      <c r="T266" s="62"/>
      <c r="U266" s="62"/>
      <c r="V266" s="4"/>
      <c r="W266" s="4"/>
      <c r="X266" s="62"/>
      <c r="Y266" s="4"/>
      <c r="Z266" s="4"/>
      <c r="AA266" s="4"/>
      <c r="AB266" s="4"/>
      <c r="AC266" s="4"/>
      <c r="AD266" s="4"/>
    </row>
    <row r="267" spans="1:30" ht="15.75">
      <c r="A267" s="427">
        <v>2</v>
      </c>
      <c r="B267" s="682" t="s">
        <v>158</v>
      </c>
      <c r="C267" s="950">
        <v>941380</v>
      </c>
      <c r="D267" s="692">
        <v>791368</v>
      </c>
      <c r="E267" s="403">
        <f t="shared" si="30"/>
        <v>0.8406467101489303</v>
      </c>
      <c r="F267" s="6"/>
      <c r="G267" s="65"/>
      <c r="H267" s="65"/>
      <c r="I267" s="65"/>
      <c r="J267" s="65"/>
      <c r="M267" s="62"/>
      <c r="N267" s="62"/>
      <c r="O267" s="62"/>
      <c r="P267" s="704"/>
      <c r="Q267" s="177"/>
      <c r="R267" s="714"/>
      <c r="S267" s="197"/>
      <c r="T267" s="62"/>
      <c r="U267" s="62"/>
      <c r="V267" s="4"/>
      <c r="W267" s="4"/>
      <c r="X267" s="62"/>
      <c r="Y267" s="4"/>
      <c r="Z267" s="4"/>
      <c r="AA267" s="4"/>
      <c r="AB267" s="4"/>
      <c r="AC267" s="4"/>
      <c r="AD267" s="4"/>
    </row>
    <row r="268" spans="1:30" ht="15.75">
      <c r="A268" s="427">
        <v>3</v>
      </c>
      <c r="B268" s="682" t="s">
        <v>159</v>
      </c>
      <c r="C268" s="950">
        <v>3545300</v>
      </c>
      <c r="D268" s="692">
        <v>2923043</v>
      </c>
      <c r="E268" s="403">
        <f t="shared" si="30"/>
        <v>0.8244839646856401</v>
      </c>
      <c r="F268" s="6"/>
      <c r="G268" s="65"/>
      <c r="H268" s="65"/>
      <c r="I268" s="65"/>
      <c r="J268" s="65"/>
      <c r="M268" s="62"/>
      <c r="N268" s="62"/>
      <c r="O268" s="62"/>
      <c r="P268" s="704"/>
      <c r="Q268" s="177"/>
      <c r="R268" s="714"/>
      <c r="S268" s="197"/>
      <c r="T268" s="62"/>
      <c r="U268" s="62"/>
      <c r="V268" s="4"/>
      <c r="W268" s="4"/>
      <c r="X268" s="62"/>
      <c r="Y268" s="4"/>
      <c r="Z268" s="4"/>
      <c r="AA268" s="4"/>
      <c r="AB268" s="4"/>
      <c r="AC268" s="4"/>
      <c r="AD268" s="4"/>
    </row>
    <row r="269" spans="1:30" ht="15.75">
      <c r="A269" s="427">
        <v>4</v>
      </c>
      <c r="B269" s="682" t="s">
        <v>160</v>
      </c>
      <c r="C269" s="950">
        <v>4306940</v>
      </c>
      <c r="D269" s="692">
        <v>2559935</v>
      </c>
      <c r="E269" s="403">
        <f t="shared" si="30"/>
        <v>0.594374428248362</v>
      </c>
      <c r="F269" s="6"/>
      <c r="G269" s="65"/>
      <c r="H269" s="65"/>
      <c r="I269" s="65"/>
      <c r="J269" s="65"/>
      <c r="M269" s="62"/>
      <c r="N269" s="62"/>
      <c r="O269" s="62"/>
      <c r="P269" s="704"/>
      <c r="Q269" s="177"/>
      <c r="R269" s="714"/>
      <c r="S269" s="197"/>
      <c r="T269" s="62"/>
      <c r="U269" s="62"/>
      <c r="V269" s="4"/>
      <c r="W269" s="4"/>
      <c r="X269" s="62"/>
      <c r="Y269" s="4"/>
      <c r="Z269" s="4"/>
      <c r="AA269" s="4"/>
      <c r="AB269" s="4"/>
      <c r="AC269" s="4"/>
      <c r="AD269" s="4"/>
    </row>
    <row r="270" spans="1:30" ht="15.75">
      <c r="A270" s="427">
        <v>5</v>
      </c>
      <c r="B270" s="682" t="s">
        <v>161</v>
      </c>
      <c r="C270" s="950">
        <v>2834700</v>
      </c>
      <c r="D270" s="692">
        <v>1877136</v>
      </c>
      <c r="E270" s="403">
        <f t="shared" si="30"/>
        <v>0.6621991745158218</v>
      </c>
      <c r="F270" s="6"/>
      <c r="G270" s="65"/>
      <c r="H270" s="65"/>
      <c r="I270" s="65"/>
      <c r="J270" s="65"/>
      <c r="M270" s="62"/>
      <c r="N270" s="62"/>
      <c r="O270" s="62"/>
      <c r="P270" s="704"/>
      <c r="Q270" s="177"/>
      <c r="R270" s="714"/>
      <c r="S270" s="197"/>
      <c r="T270" s="62"/>
      <c r="U270" s="62"/>
      <c r="V270" s="4"/>
      <c r="W270" s="4"/>
      <c r="X270" s="62"/>
      <c r="Y270" s="4"/>
      <c r="Z270" s="4"/>
      <c r="AA270" s="4"/>
      <c r="AB270" s="4"/>
      <c r="AC270" s="4"/>
      <c r="AD270" s="4"/>
    </row>
    <row r="271" spans="1:30" ht="15.75">
      <c r="A271" s="427">
        <v>6</v>
      </c>
      <c r="B271" s="682" t="s">
        <v>162</v>
      </c>
      <c r="C271" s="950">
        <v>3354780</v>
      </c>
      <c r="D271" s="692">
        <v>2085626</v>
      </c>
      <c r="E271" s="403">
        <f t="shared" si="30"/>
        <v>0.6216878603067861</v>
      </c>
      <c r="F271" s="6"/>
      <c r="G271" s="65"/>
      <c r="H271" s="65"/>
      <c r="I271" s="65"/>
      <c r="J271" s="65"/>
      <c r="M271" s="62"/>
      <c r="N271" s="62"/>
      <c r="O271" s="62"/>
      <c r="P271" s="704"/>
      <c r="Q271" s="177"/>
      <c r="R271" s="714"/>
      <c r="S271" s="197"/>
      <c r="T271" s="62"/>
      <c r="U271" s="62"/>
      <c r="V271" s="4"/>
      <c r="W271" s="4"/>
      <c r="X271" s="62"/>
      <c r="Y271" s="4"/>
      <c r="Z271" s="4"/>
      <c r="AA271" s="4"/>
      <c r="AB271" s="4"/>
      <c r="AC271" s="4"/>
      <c r="AD271" s="4"/>
    </row>
    <row r="272" spans="1:30" ht="15.75">
      <c r="A272" s="427">
        <v>7</v>
      </c>
      <c r="B272" s="682" t="s">
        <v>163</v>
      </c>
      <c r="C272" s="950">
        <v>2678280</v>
      </c>
      <c r="D272" s="692">
        <v>1512836</v>
      </c>
      <c r="E272" s="403">
        <f t="shared" si="30"/>
        <v>0.5648535627342921</v>
      </c>
      <c r="F272" s="6"/>
      <c r="G272" s="65"/>
      <c r="H272" s="65"/>
      <c r="I272" s="65"/>
      <c r="J272" s="65"/>
      <c r="M272" s="62"/>
      <c r="N272" s="62"/>
      <c r="O272" s="62"/>
      <c r="P272" s="704"/>
      <c r="Q272" s="177"/>
      <c r="R272" s="714"/>
      <c r="S272" s="197"/>
      <c r="T272" s="62"/>
      <c r="U272" s="62"/>
      <c r="V272" s="4"/>
      <c r="W272" s="4"/>
      <c r="X272" s="62"/>
      <c r="Y272" s="4"/>
      <c r="Z272" s="4"/>
      <c r="AA272" s="4"/>
      <c r="AB272" s="4"/>
      <c r="AC272" s="4"/>
      <c r="AD272" s="4"/>
    </row>
    <row r="273" spans="1:30" ht="15.75">
      <c r="A273" s="427">
        <v>8</v>
      </c>
      <c r="B273" s="682" t="s">
        <v>164</v>
      </c>
      <c r="C273" s="950">
        <v>1681900</v>
      </c>
      <c r="D273" s="692">
        <v>1124364</v>
      </c>
      <c r="E273" s="403">
        <f t="shared" si="30"/>
        <v>0.6685082347345265</v>
      </c>
      <c r="F273" s="6"/>
      <c r="G273" s="65"/>
      <c r="H273" s="65"/>
      <c r="I273" s="65"/>
      <c r="J273" s="65"/>
      <c r="M273" s="62"/>
      <c r="N273" s="62"/>
      <c r="O273" s="62"/>
      <c r="P273" s="704"/>
      <c r="Q273" s="177"/>
      <c r="R273" s="714"/>
      <c r="S273" s="197"/>
      <c r="T273" s="62"/>
      <c r="U273" s="62"/>
      <c r="V273" s="4"/>
      <c r="W273" s="4"/>
      <c r="X273" s="62"/>
      <c r="Y273" s="4"/>
      <c r="Z273" s="4"/>
      <c r="AA273" s="4"/>
      <c r="AB273" s="4"/>
      <c r="AC273" s="4"/>
      <c r="AD273" s="4"/>
    </row>
    <row r="274" spans="1:30" ht="15.75">
      <c r="A274" s="427">
        <v>9</v>
      </c>
      <c r="B274" s="682" t="s">
        <v>165</v>
      </c>
      <c r="C274" s="950">
        <v>3714040</v>
      </c>
      <c r="D274" s="692">
        <v>3732017</v>
      </c>
      <c r="E274" s="403">
        <f t="shared" si="30"/>
        <v>1.0048402817417152</v>
      </c>
      <c r="F274" s="6"/>
      <c r="G274" s="65"/>
      <c r="H274" s="65"/>
      <c r="I274" s="65"/>
      <c r="J274" s="65"/>
      <c r="M274" s="62"/>
      <c r="N274" s="62"/>
      <c r="O274" s="62"/>
      <c r="P274" s="704"/>
      <c r="Q274" s="177"/>
      <c r="R274" s="714"/>
      <c r="S274" s="197"/>
      <c r="T274" s="62"/>
      <c r="U274" s="62"/>
      <c r="V274" s="4"/>
      <c r="W274" s="4"/>
      <c r="X274" s="62"/>
      <c r="Y274" s="4"/>
      <c r="Z274" s="4"/>
      <c r="AA274" s="4"/>
      <c r="AB274" s="4"/>
      <c r="AC274" s="4"/>
      <c r="AD274" s="4"/>
    </row>
    <row r="275" spans="1:30" ht="15.75">
      <c r="A275" s="427">
        <v>10</v>
      </c>
      <c r="B275" s="682" t="s">
        <v>166</v>
      </c>
      <c r="C275" s="950">
        <v>3978700</v>
      </c>
      <c r="D275" s="692">
        <v>3198644</v>
      </c>
      <c r="E275" s="403">
        <f t="shared" si="30"/>
        <v>0.8039419911026214</v>
      </c>
      <c r="F275" s="6"/>
      <c r="G275" s="65"/>
      <c r="H275" s="65"/>
      <c r="I275" s="65"/>
      <c r="J275" s="65"/>
      <c r="M275" s="62"/>
      <c r="N275" s="62"/>
      <c r="O275" s="62"/>
      <c r="P275" s="704"/>
      <c r="Q275" s="177"/>
      <c r="R275" s="714"/>
      <c r="S275" s="197"/>
      <c r="T275" s="62"/>
      <c r="U275" s="62"/>
      <c r="V275" s="4"/>
      <c r="W275" s="4"/>
      <c r="X275" s="62"/>
      <c r="Y275" s="4"/>
      <c r="Z275" s="4"/>
      <c r="AA275" s="4"/>
      <c r="AB275" s="4"/>
      <c r="AC275" s="4"/>
      <c r="AD275" s="4"/>
    </row>
    <row r="276" spans="1:30" ht="15.75">
      <c r="A276" s="427">
        <v>11</v>
      </c>
      <c r="B276" s="1014" t="s">
        <v>145</v>
      </c>
      <c r="C276" s="950">
        <v>1104180</v>
      </c>
      <c r="D276" s="692">
        <v>855384</v>
      </c>
      <c r="E276" s="403">
        <f t="shared" si="30"/>
        <v>0.7746780416236483</v>
      </c>
      <c r="F276" s="6"/>
      <c r="G276" s="65"/>
      <c r="H276" s="65"/>
      <c r="I276" s="65"/>
      <c r="J276" s="65"/>
      <c r="M276" s="62"/>
      <c r="N276" s="62"/>
      <c r="O276" s="62"/>
      <c r="P276" s="704"/>
      <c r="Q276" s="177"/>
      <c r="R276" s="714"/>
      <c r="S276" s="301"/>
      <c r="T276" s="62"/>
      <c r="U276" s="62"/>
      <c r="V276" s="4"/>
      <c r="W276" s="4"/>
      <c r="X276" s="62"/>
      <c r="Y276" s="4"/>
      <c r="Z276" s="4"/>
      <c r="AA276" s="4"/>
      <c r="AB276" s="4"/>
      <c r="AC276" s="4"/>
      <c r="AD276" s="4"/>
    </row>
    <row r="277" spans="1:30" ht="15.75">
      <c r="A277" s="427">
        <v>12</v>
      </c>
      <c r="B277" s="1014" t="s">
        <v>146</v>
      </c>
      <c r="C277" s="950">
        <v>1206920</v>
      </c>
      <c r="D277" s="692">
        <v>465825</v>
      </c>
      <c r="E277" s="403">
        <f t="shared" si="30"/>
        <v>0.3859617870281377</v>
      </c>
      <c r="F277" s="6"/>
      <c r="G277" s="65"/>
      <c r="H277" s="65"/>
      <c r="I277" s="65"/>
      <c r="J277" s="65"/>
      <c r="M277" s="62"/>
      <c r="N277" s="62"/>
      <c r="O277" s="62"/>
      <c r="P277" s="704"/>
      <c r="Q277" s="177"/>
      <c r="R277" s="714"/>
      <c r="S277" s="197"/>
      <c r="T277" s="62"/>
      <c r="U277" s="62"/>
      <c r="V277" s="4"/>
      <c r="W277" s="4"/>
      <c r="X277" s="62"/>
      <c r="Y277" s="4"/>
      <c r="Z277" s="4"/>
      <c r="AA277" s="4"/>
      <c r="AB277" s="4"/>
      <c r="AC277" s="4"/>
      <c r="AD277" s="4"/>
    </row>
    <row r="278" spans="1:30" ht="15.75">
      <c r="A278" s="427">
        <v>13</v>
      </c>
      <c r="B278" s="1014" t="s">
        <v>147</v>
      </c>
      <c r="C278" s="950">
        <v>3326400</v>
      </c>
      <c r="D278" s="692">
        <v>2306228</v>
      </c>
      <c r="E278" s="403">
        <f aca="true" t="shared" si="31" ref="E278:E287">D278/C278</f>
        <v>0.6933104858104858</v>
      </c>
      <c r="F278" s="6"/>
      <c r="G278" s="65"/>
      <c r="H278" s="65"/>
      <c r="I278" s="65"/>
      <c r="J278" s="65"/>
      <c r="M278" s="62"/>
      <c r="N278" s="62"/>
      <c r="O278" s="62"/>
      <c r="P278" s="719"/>
      <c r="Q278" s="177"/>
      <c r="R278" s="714"/>
      <c r="S278" s="198"/>
      <c r="T278" s="62"/>
      <c r="U278" s="62"/>
      <c r="V278" s="4"/>
      <c r="W278" s="4"/>
      <c r="X278" s="62"/>
      <c r="Y278" s="4"/>
      <c r="Z278" s="4"/>
      <c r="AA278" s="4"/>
      <c r="AB278" s="4"/>
      <c r="AC278" s="4"/>
      <c r="AD278" s="4"/>
    </row>
    <row r="279" spans="1:30" ht="15.75">
      <c r="A279" s="427">
        <v>14</v>
      </c>
      <c r="B279" s="1014" t="s">
        <v>148</v>
      </c>
      <c r="C279" s="950">
        <v>3749020</v>
      </c>
      <c r="D279" s="692">
        <v>1465512</v>
      </c>
      <c r="E279" s="403">
        <f t="shared" si="31"/>
        <v>0.3909053565998581</v>
      </c>
      <c r="F279" s="6"/>
      <c r="G279" s="65"/>
      <c r="H279" s="65"/>
      <c r="I279" s="65"/>
      <c r="J279" s="65"/>
      <c r="M279" s="62"/>
      <c r="N279" s="62"/>
      <c r="O279" s="62"/>
      <c r="P279" s="719"/>
      <c r="Q279" s="177"/>
      <c r="R279" s="714"/>
      <c r="S279" s="198"/>
      <c r="T279" s="62"/>
      <c r="U279" s="62"/>
      <c r="V279" s="4"/>
      <c r="W279" s="4"/>
      <c r="X279" s="62"/>
      <c r="Y279" s="4"/>
      <c r="Z279" s="4"/>
      <c r="AA279" s="4"/>
      <c r="AB279" s="4"/>
      <c r="AC279" s="4"/>
      <c r="AD279" s="4"/>
    </row>
    <row r="280" spans="1:30" ht="15.75">
      <c r="A280" s="427">
        <v>15</v>
      </c>
      <c r="B280" s="1014" t="s">
        <v>149</v>
      </c>
      <c r="C280" s="950">
        <v>1782440</v>
      </c>
      <c r="D280" s="692">
        <v>763601</v>
      </c>
      <c r="E280" s="403">
        <f t="shared" si="31"/>
        <v>0.42840207805031305</v>
      </c>
      <c r="F280" s="6"/>
      <c r="G280" s="65"/>
      <c r="H280" s="65"/>
      <c r="I280" s="65"/>
      <c r="J280" s="65"/>
      <c r="M280" s="62"/>
      <c r="N280" s="62"/>
      <c r="O280" s="62"/>
      <c r="P280" s="719"/>
      <c r="Q280" s="177"/>
      <c r="R280" s="714"/>
      <c r="S280" s="198"/>
      <c r="T280" s="62"/>
      <c r="U280" s="62"/>
      <c r="V280" s="4"/>
      <c r="W280" s="4"/>
      <c r="X280" s="62"/>
      <c r="Y280" s="4"/>
      <c r="Z280" s="4"/>
      <c r="AA280" s="4"/>
      <c r="AB280" s="4"/>
      <c r="AC280" s="4"/>
      <c r="AD280" s="4"/>
    </row>
    <row r="281" spans="1:30" ht="15.75">
      <c r="A281" s="427">
        <v>16</v>
      </c>
      <c r="B281" s="1014" t="s">
        <v>150</v>
      </c>
      <c r="C281" s="950">
        <v>1713800</v>
      </c>
      <c r="D281" s="692">
        <v>1200099</v>
      </c>
      <c r="E281" s="403">
        <f t="shared" si="31"/>
        <v>0.7002561559108414</v>
      </c>
      <c r="F281" s="6"/>
      <c r="G281" s="65"/>
      <c r="H281" s="65"/>
      <c r="I281" s="65"/>
      <c r="J281" s="65"/>
      <c r="M281" s="62"/>
      <c r="N281" s="62"/>
      <c r="O281" s="62"/>
      <c r="P281" s="719"/>
      <c r="Q281" s="177"/>
      <c r="R281" s="714"/>
      <c r="S281" s="198"/>
      <c r="T281" s="62"/>
      <c r="U281" s="62"/>
      <c r="V281" s="4"/>
      <c r="W281" s="4"/>
      <c r="X281" s="62"/>
      <c r="Y281" s="4"/>
      <c r="Z281" s="4"/>
      <c r="AA281" s="4"/>
      <c r="AB281" s="4"/>
      <c r="AC281" s="4"/>
      <c r="AD281" s="4"/>
    </row>
    <row r="282" spans="1:30" ht="15.75">
      <c r="A282" s="427">
        <v>17</v>
      </c>
      <c r="B282" s="1014" t="s">
        <v>151</v>
      </c>
      <c r="C282" s="950">
        <v>987360</v>
      </c>
      <c r="D282" s="692">
        <v>431418</v>
      </c>
      <c r="E282" s="403">
        <f t="shared" si="31"/>
        <v>0.43694093339815265</v>
      </c>
      <c r="F282" s="6"/>
      <c r="G282" s="65"/>
      <c r="H282" s="65"/>
      <c r="I282" s="65"/>
      <c r="J282" s="65"/>
      <c r="M282" s="62"/>
      <c r="N282" s="62"/>
      <c r="O282" s="62"/>
      <c r="P282" s="719"/>
      <c r="Q282" s="177"/>
      <c r="R282" s="714"/>
      <c r="S282" s="246"/>
      <c r="T282" s="62"/>
      <c r="U282" s="62"/>
      <c r="V282" s="4"/>
      <c r="W282" s="4"/>
      <c r="X282" s="62"/>
      <c r="Y282" s="4"/>
      <c r="Z282" s="4"/>
      <c r="AA282" s="4"/>
      <c r="AB282" s="4"/>
      <c r="AC282" s="4"/>
      <c r="AD282" s="4"/>
    </row>
    <row r="283" spans="1:30" ht="15.75">
      <c r="A283" s="427">
        <v>18</v>
      </c>
      <c r="B283" s="1014" t="s">
        <v>152</v>
      </c>
      <c r="C283" s="950">
        <v>4364140</v>
      </c>
      <c r="D283" s="692">
        <v>2707810</v>
      </c>
      <c r="E283" s="403">
        <f t="shared" si="31"/>
        <v>0.6204681792976394</v>
      </c>
      <c r="F283" s="6"/>
      <c r="G283" s="65"/>
      <c r="H283" s="65"/>
      <c r="I283" s="65"/>
      <c r="J283" s="65"/>
      <c r="M283" s="62"/>
      <c r="N283" s="62"/>
      <c r="O283" s="62"/>
      <c r="P283" s="719"/>
      <c r="Q283" s="177"/>
      <c r="R283" s="714"/>
      <c r="S283" s="198"/>
      <c r="T283" s="62"/>
      <c r="U283" s="62"/>
      <c r="V283" s="4"/>
      <c r="W283" s="4"/>
      <c r="X283" s="62"/>
      <c r="Y283" s="4"/>
      <c r="Z283" s="4"/>
      <c r="AA283" s="4"/>
      <c r="AB283" s="4"/>
      <c r="AC283" s="4"/>
      <c r="AD283" s="4"/>
    </row>
    <row r="284" spans="1:30" ht="15.75">
      <c r="A284" s="427">
        <v>19</v>
      </c>
      <c r="B284" s="1014" t="s">
        <v>153</v>
      </c>
      <c r="C284" s="950">
        <v>2160400</v>
      </c>
      <c r="D284" s="692">
        <v>1432941</v>
      </c>
      <c r="E284" s="403">
        <f t="shared" si="31"/>
        <v>0.663275782262544</v>
      </c>
      <c r="F284" s="6"/>
      <c r="G284" s="65"/>
      <c r="H284" s="65"/>
      <c r="I284" s="65"/>
      <c r="J284" s="65"/>
      <c r="M284" s="62"/>
      <c r="N284" s="62"/>
      <c r="O284" s="62"/>
      <c r="P284" s="719"/>
      <c r="Q284" s="177"/>
      <c r="R284" s="714"/>
      <c r="S284" s="198"/>
      <c r="T284" s="62"/>
      <c r="U284" s="62"/>
      <c r="V284" s="4"/>
      <c r="W284" s="4"/>
      <c r="X284" s="62"/>
      <c r="Y284" s="4"/>
      <c r="Z284" s="4"/>
      <c r="AA284" s="4"/>
      <c r="AB284" s="4"/>
      <c r="AC284" s="4"/>
      <c r="AD284" s="4"/>
    </row>
    <row r="285" spans="1:30" ht="15.75">
      <c r="A285" s="427">
        <v>20</v>
      </c>
      <c r="B285" s="1014" t="s">
        <v>154</v>
      </c>
      <c r="C285" s="950">
        <v>4862880</v>
      </c>
      <c r="D285" s="692">
        <v>2109013</v>
      </c>
      <c r="E285" s="403">
        <f t="shared" si="31"/>
        <v>0.4336962869739743</v>
      </c>
      <c r="F285" s="6"/>
      <c r="G285" s="65"/>
      <c r="H285" s="65"/>
      <c r="I285" s="65"/>
      <c r="J285" s="65"/>
      <c r="M285" s="62"/>
      <c r="N285" s="62"/>
      <c r="O285" s="62"/>
      <c r="P285" s="719"/>
      <c r="Q285" s="177"/>
      <c r="R285" s="714"/>
      <c r="S285" s="198"/>
      <c r="T285" s="62"/>
      <c r="U285" s="62"/>
      <c r="V285" s="4"/>
      <c r="W285" s="4"/>
      <c r="X285" s="62"/>
      <c r="Y285" s="4"/>
      <c r="Z285" s="4"/>
      <c r="AA285" s="4"/>
      <c r="AB285" s="4"/>
      <c r="AC285" s="4"/>
      <c r="AD285" s="4"/>
    </row>
    <row r="286" spans="1:30" ht="15.75">
      <c r="A286" s="427">
        <v>21</v>
      </c>
      <c r="B286" s="1014" t="s">
        <v>155</v>
      </c>
      <c r="C286" s="950">
        <v>329560</v>
      </c>
      <c r="D286" s="692">
        <v>265615</v>
      </c>
      <c r="E286" s="403">
        <f t="shared" si="31"/>
        <v>0.8059685641461343</v>
      </c>
      <c r="F286" s="6"/>
      <c r="G286" s="65"/>
      <c r="H286" s="65"/>
      <c r="I286" s="65"/>
      <c r="J286" s="65"/>
      <c r="M286" s="62"/>
      <c r="N286" s="62"/>
      <c r="O286" s="62"/>
      <c r="P286" s="719"/>
      <c r="Q286" s="177"/>
      <c r="R286" s="714"/>
      <c r="S286" s="198"/>
      <c r="T286" s="62"/>
      <c r="U286" s="62"/>
      <c r="V286" s="4"/>
      <c r="W286" s="4"/>
      <c r="X286" s="62"/>
      <c r="Y286" s="4"/>
      <c r="Z286" s="4"/>
      <c r="AA286" s="4"/>
      <c r="AB286" s="4"/>
      <c r="AC286" s="4"/>
      <c r="AD286" s="4"/>
    </row>
    <row r="287" spans="1:30" ht="15.75">
      <c r="A287" s="427">
        <v>22</v>
      </c>
      <c r="B287" s="1014" t="s">
        <v>156</v>
      </c>
      <c r="C287" s="950">
        <v>672540</v>
      </c>
      <c r="D287" s="692">
        <v>631000</v>
      </c>
      <c r="E287" s="403">
        <f t="shared" si="31"/>
        <v>0.9382341570761591</v>
      </c>
      <c r="F287" s="6"/>
      <c r="G287" s="65"/>
      <c r="H287" s="65"/>
      <c r="I287" s="65"/>
      <c r="J287" s="65"/>
      <c r="M287" s="62"/>
      <c r="N287" s="62"/>
      <c r="O287" s="62"/>
      <c r="P287" s="719"/>
      <c r="Q287" s="177"/>
      <c r="R287" s="714"/>
      <c r="S287" s="198"/>
      <c r="T287" s="62"/>
      <c r="U287" s="62"/>
      <c r="V287" s="4"/>
      <c r="W287" s="4"/>
      <c r="X287" s="62"/>
      <c r="Y287" s="4"/>
      <c r="Z287" s="4"/>
      <c r="AA287" s="4"/>
      <c r="AB287" s="4"/>
      <c r="AC287" s="4"/>
      <c r="AD287" s="4"/>
    </row>
    <row r="288" spans="1:30" ht="16.5" thickBot="1">
      <c r="A288" s="428"/>
      <c r="B288" s="429" t="s">
        <v>11</v>
      </c>
      <c r="C288" s="690">
        <f>SUM(C266:C287)</f>
        <v>56826880</v>
      </c>
      <c r="D288" s="690">
        <f>SUM(D266:D287)</f>
        <v>37304681</v>
      </c>
      <c r="E288" s="955">
        <f t="shared" si="30"/>
        <v>0.656461889162312</v>
      </c>
      <c r="F288" s="6"/>
      <c r="G288" s="65"/>
      <c r="H288" s="65"/>
      <c r="I288" s="65"/>
      <c r="J288" s="65"/>
      <c r="M288" s="62"/>
      <c r="N288" s="62"/>
      <c r="O288" s="62"/>
      <c r="P288" s="711"/>
      <c r="Q288" s="720"/>
      <c r="R288" s="714"/>
      <c r="S288" s="62"/>
      <c r="T288" s="62"/>
      <c r="U288" s="62"/>
      <c r="V288" s="4"/>
      <c r="W288" s="4"/>
      <c r="X288" s="62"/>
      <c r="Y288" s="4"/>
      <c r="Z288" s="4"/>
      <c r="AA288" s="4"/>
      <c r="AB288" s="4"/>
      <c r="AC288" s="4"/>
      <c r="AD288" s="4"/>
    </row>
    <row r="289" spans="1:30" ht="15.75">
      <c r="A289" s="51"/>
      <c r="B289" s="63"/>
      <c r="C289" s="424"/>
      <c r="D289" s="425"/>
      <c r="E289" s="48"/>
      <c r="F289" s="122"/>
      <c r="G289" s="65"/>
      <c r="H289" s="65"/>
      <c r="I289" s="65"/>
      <c r="J289" s="65"/>
      <c r="K289" s="65"/>
      <c r="L289" s="65"/>
      <c r="M289" s="65"/>
      <c r="N289" s="65"/>
      <c r="O289" s="65"/>
      <c r="S289" s="66"/>
      <c r="T289" s="66"/>
      <c r="U289" s="66"/>
      <c r="V289" s="70"/>
      <c r="W289" s="70"/>
      <c r="X289" s="70"/>
      <c r="Y289" s="70"/>
      <c r="Z289" s="4"/>
      <c r="AA289" s="4"/>
      <c r="AB289" s="4"/>
      <c r="AC289" s="4"/>
      <c r="AD289" s="4"/>
    </row>
    <row r="290" spans="1:30" ht="15.75">
      <c r="A290" s="51"/>
      <c r="B290" s="63"/>
      <c r="C290" s="424"/>
      <c r="D290" s="425"/>
      <c r="E290" s="48"/>
      <c r="F290" s="122"/>
      <c r="G290" s="65"/>
      <c r="H290" s="65"/>
      <c r="I290" s="65"/>
      <c r="J290" s="65"/>
      <c r="K290" s="65"/>
      <c r="L290" s="65"/>
      <c r="M290" s="65"/>
      <c r="N290" s="65"/>
      <c r="O290" s="65"/>
      <c r="S290" s="66"/>
      <c r="T290" s="66"/>
      <c r="U290" s="66"/>
      <c r="V290" s="70"/>
      <c r="W290" s="70"/>
      <c r="X290" s="70"/>
      <c r="Y290" s="70"/>
      <c r="Z290" s="4"/>
      <c r="AA290" s="4"/>
      <c r="AB290" s="4"/>
      <c r="AC290" s="4"/>
      <c r="AD290" s="4"/>
    </row>
    <row r="291" spans="1:30" ht="15.75">
      <c r="A291" s="51"/>
      <c r="B291" s="63"/>
      <c r="C291" s="424"/>
      <c r="D291" s="425"/>
      <c r="E291" s="48"/>
      <c r="F291" s="122"/>
      <c r="G291" s="65"/>
      <c r="H291" s="65"/>
      <c r="I291" s="65"/>
      <c r="J291" s="65"/>
      <c r="K291" s="65"/>
      <c r="L291" s="65"/>
      <c r="M291" s="65"/>
      <c r="N291" s="65"/>
      <c r="O291" s="65"/>
      <c r="P291" s="66"/>
      <c r="Q291" s="66"/>
      <c r="R291" s="66"/>
      <c r="S291" s="66"/>
      <c r="T291" s="66"/>
      <c r="U291" s="66"/>
      <c r="V291" s="70"/>
      <c r="W291" s="70"/>
      <c r="X291" s="70"/>
      <c r="Y291" s="70"/>
      <c r="Z291" s="4"/>
      <c r="AA291" s="4"/>
      <c r="AB291" s="4"/>
      <c r="AC291" s="4"/>
      <c r="AD291" s="4"/>
    </row>
    <row r="292" spans="1:30" ht="15.75">
      <c r="A292" s="51"/>
      <c r="B292" s="63"/>
      <c r="C292" s="424"/>
      <c r="D292" s="425"/>
      <c r="E292" s="48"/>
      <c r="F292" s="122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66"/>
      <c r="R292" s="66"/>
      <c r="S292" s="66"/>
      <c r="T292" s="66"/>
      <c r="U292" s="66"/>
      <c r="V292" s="70"/>
      <c r="W292" s="70"/>
      <c r="X292" s="70"/>
      <c r="Y292" s="70"/>
      <c r="Z292" s="4"/>
      <c r="AA292" s="4"/>
      <c r="AB292" s="4"/>
      <c r="AC292" s="4"/>
      <c r="AD292" s="4"/>
    </row>
    <row r="293" spans="1:30" ht="15.75">
      <c r="A293" s="51"/>
      <c r="B293" s="63"/>
      <c r="C293" s="424"/>
      <c r="D293" s="425"/>
      <c r="E293" s="48"/>
      <c r="F293" s="122"/>
      <c r="G293" s="65"/>
      <c r="H293" s="65"/>
      <c r="I293" s="65"/>
      <c r="J293" s="65"/>
      <c r="K293" s="65"/>
      <c r="L293" s="65"/>
      <c r="M293" s="65"/>
      <c r="N293" s="65"/>
      <c r="O293" s="65"/>
      <c r="P293" s="66"/>
      <c r="Q293" s="66"/>
      <c r="R293" s="66"/>
      <c r="S293" s="66"/>
      <c r="T293" s="66"/>
      <c r="U293" s="66"/>
      <c r="V293" s="70"/>
      <c r="W293" s="70"/>
      <c r="X293" s="70"/>
      <c r="Y293" s="70"/>
      <c r="Z293" s="4"/>
      <c r="AA293" s="4"/>
      <c r="AB293" s="4"/>
      <c r="AC293" s="4"/>
      <c r="AD293" s="4"/>
    </row>
    <row r="294" spans="1:30" s="19" customFormat="1" ht="16.5" customHeight="1">
      <c r="A294" s="1116" t="s">
        <v>78</v>
      </c>
      <c r="B294" s="1116"/>
      <c r="C294" s="1116"/>
      <c r="D294" s="1116"/>
      <c r="E294" s="1116"/>
      <c r="F294" s="1116"/>
      <c r="G294" s="430"/>
      <c r="H294" s="430"/>
      <c r="I294" s="430"/>
      <c r="J294" s="430"/>
      <c r="K294" s="32"/>
      <c r="L294" s="32"/>
      <c r="M294" s="32"/>
      <c r="N294" s="32"/>
      <c r="O294" s="32"/>
      <c r="P294" s="71"/>
      <c r="Q294" s="71"/>
      <c r="R294" s="71"/>
      <c r="S294" s="71"/>
      <c r="T294" s="71"/>
      <c r="U294" s="71"/>
      <c r="V294" s="43"/>
      <c r="W294" s="43"/>
      <c r="X294" s="43"/>
      <c r="Y294" s="43"/>
      <c r="Z294" s="43"/>
      <c r="AA294" s="43"/>
      <c r="AB294" s="43"/>
      <c r="AC294" s="43"/>
      <c r="AD294" s="43"/>
    </row>
    <row r="295" spans="1:30" s="19" customFormat="1" ht="16.5" customHeight="1">
      <c r="A295" s="148"/>
      <c r="B295" s="371"/>
      <c r="C295" s="371"/>
      <c r="D295" s="50"/>
      <c r="E295" s="431"/>
      <c r="F295" s="371"/>
      <c r="G295" s="430"/>
      <c r="H295" s="430"/>
      <c r="I295" s="430"/>
      <c r="J295" s="430"/>
      <c r="K295" s="32"/>
      <c r="L295" s="32"/>
      <c r="M295" s="32"/>
      <c r="N295" s="32"/>
      <c r="O295" s="32"/>
      <c r="P295" s="71"/>
      <c r="Q295" s="71"/>
      <c r="R295" s="71"/>
      <c r="S295" s="71"/>
      <c r="T295" s="71"/>
      <c r="U295" s="71"/>
      <c r="V295" s="43"/>
      <c r="W295" s="43"/>
      <c r="X295" s="43"/>
      <c r="Y295" s="43"/>
      <c r="Z295" s="43"/>
      <c r="AA295" s="43"/>
      <c r="AB295" s="43"/>
      <c r="AC295" s="43"/>
      <c r="AD295" s="43"/>
    </row>
    <row r="296" spans="1:30" s="257" customFormat="1" ht="21.75" customHeight="1" thickBot="1">
      <c r="A296" s="432" t="s">
        <v>63</v>
      </c>
      <c r="B296" s="432"/>
      <c r="C296" s="432"/>
      <c r="D296" s="432"/>
      <c r="E296" s="432"/>
      <c r="F296" s="432"/>
      <c r="G296" s="432"/>
      <c r="H296" s="432"/>
      <c r="I296" s="432"/>
      <c r="J296" s="432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8"/>
      <c r="AC296" s="258"/>
      <c r="AD296" s="258"/>
    </row>
    <row r="297" spans="1:20" ht="31.5">
      <c r="A297" s="396" t="s">
        <v>3</v>
      </c>
      <c r="B297" s="405"/>
      <c r="C297" s="433" t="s">
        <v>4</v>
      </c>
      <c r="D297" s="433" t="s">
        <v>5</v>
      </c>
      <c r="E297" s="434" t="s">
        <v>6</v>
      </c>
      <c r="F297" s="435" t="s">
        <v>7</v>
      </c>
      <c r="G297" s="65"/>
      <c r="H297" s="65"/>
      <c r="I297" s="65"/>
      <c r="J297" s="65"/>
      <c r="K297" s="62"/>
      <c r="L297" s="62"/>
      <c r="M297" s="62"/>
      <c r="N297" s="62"/>
      <c r="O297" s="62"/>
      <c r="P297" s="62"/>
      <c r="Q297" s="62"/>
      <c r="R297" s="62"/>
      <c r="S297" s="62"/>
      <c r="T297" s="62"/>
    </row>
    <row r="298" spans="1:30" ht="15.75">
      <c r="A298" s="436">
        <v>1</v>
      </c>
      <c r="B298" s="401">
        <v>2</v>
      </c>
      <c r="C298" s="437">
        <v>3</v>
      </c>
      <c r="D298" s="437">
        <v>4</v>
      </c>
      <c r="E298" s="438" t="s">
        <v>8</v>
      </c>
      <c r="F298" s="439">
        <v>6</v>
      </c>
      <c r="G298" s="65"/>
      <c r="H298" s="65"/>
      <c r="I298" s="65"/>
      <c r="J298" s="65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31.5">
      <c r="A299" s="80">
        <v>1</v>
      </c>
      <c r="B299" s="729" t="s">
        <v>434</v>
      </c>
      <c r="C299" s="1021"/>
      <c r="D299" s="199">
        <f>D330</f>
        <v>527.6410200000005</v>
      </c>
      <c r="E299" s="444">
        <f>D299-C299</f>
        <v>527.6410200000005</v>
      </c>
      <c r="F299" s="98" t="e">
        <f>E299/C299</f>
        <v>#DIV/0!</v>
      </c>
      <c r="G299" s="65"/>
      <c r="H299" s="65"/>
      <c r="I299" s="65"/>
      <c r="J299" s="65"/>
      <c r="K299" s="62"/>
      <c r="L299" s="734"/>
      <c r="M299" s="62"/>
      <c r="N299" s="734"/>
      <c r="O299" s="62"/>
      <c r="P299" s="734"/>
      <c r="Q299" s="62"/>
      <c r="R299" s="734"/>
      <c r="S299" s="62"/>
      <c r="T299" s="62"/>
      <c r="U299" s="71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31.5" customHeight="1">
      <c r="A300" s="80">
        <v>2</v>
      </c>
      <c r="B300" s="192" t="s">
        <v>410</v>
      </c>
      <c r="C300" s="1022"/>
      <c r="D300" s="956">
        <f>C330</f>
        <v>19935.300000000003</v>
      </c>
      <c r="E300" s="444">
        <f>D300-C300</f>
        <v>19935.300000000003</v>
      </c>
      <c r="F300" s="98" t="e">
        <f>E300/C300</f>
        <v>#DIV/0!</v>
      </c>
      <c r="G300" s="65"/>
      <c r="H300" s="65"/>
      <c r="I300" s="65"/>
      <c r="J300" s="65"/>
      <c r="K300" s="62"/>
      <c r="L300" s="734"/>
      <c r="M300" s="62"/>
      <c r="N300" s="734"/>
      <c r="O300" s="62"/>
      <c r="P300" s="734"/>
      <c r="Q300" s="62"/>
      <c r="R300" s="734"/>
      <c r="S300" s="62"/>
      <c r="T300" s="62"/>
      <c r="U300" s="62"/>
      <c r="V300" s="62"/>
      <c r="W300" s="62"/>
      <c r="X300" s="4"/>
      <c r="Y300" s="4"/>
      <c r="Z300" s="4"/>
      <c r="AA300" s="4"/>
      <c r="AB300" s="4"/>
      <c r="AC300" s="4"/>
      <c r="AD300" s="4"/>
    </row>
    <row r="301" spans="1:30" ht="33.75" customHeight="1" thickBot="1">
      <c r="A301" s="331">
        <v>3</v>
      </c>
      <c r="B301" s="440" t="s">
        <v>443</v>
      </c>
      <c r="C301" s="1023"/>
      <c r="D301" s="441">
        <f>E393</f>
        <v>16890.03899</v>
      </c>
      <c r="E301" s="616">
        <f>D301-C301</f>
        <v>16890.03899</v>
      </c>
      <c r="F301" s="442" t="e">
        <f>E301/C301</f>
        <v>#DIV/0!</v>
      </c>
      <c r="G301" s="65"/>
      <c r="H301" s="65"/>
      <c r="I301" s="65"/>
      <c r="J301" s="65"/>
      <c r="K301" s="62"/>
      <c r="L301" s="734"/>
      <c r="M301" s="62"/>
      <c r="N301" s="734"/>
      <c r="O301" s="62"/>
      <c r="P301" s="734"/>
      <c r="Q301" s="62"/>
      <c r="R301" s="734"/>
      <c r="S301" s="43"/>
      <c r="T301" s="62"/>
      <c r="U301" s="62"/>
      <c r="V301" s="73"/>
      <c r="W301" s="73"/>
      <c r="X301" s="4"/>
      <c r="Y301" s="4"/>
      <c r="Z301" s="4"/>
      <c r="AA301" s="4"/>
      <c r="AB301" s="4"/>
      <c r="AC301" s="4"/>
      <c r="AD301" s="4"/>
    </row>
    <row r="302" spans="1:30" ht="15.75">
      <c r="A302" s="443"/>
      <c r="B302" s="6"/>
      <c r="C302" s="6"/>
      <c r="D302" s="60"/>
      <c r="E302" s="55"/>
      <c r="F302" s="6"/>
      <c r="G302" s="65"/>
      <c r="H302" s="65"/>
      <c r="I302" s="65"/>
      <c r="J302" s="65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4"/>
      <c r="W302" s="4"/>
      <c r="X302" s="4"/>
      <c r="Y302" s="4"/>
      <c r="Z302" s="4"/>
      <c r="AA302" s="4"/>
      <c r="AB302" s="4"/>
      <c r="AC302" s="4"/>
      <c r="AD302" s="4"/>
    </row>
    <row r="303" spans="1:10" s="74" customFormat="1" ht="15.75">
      <c r="A303" s="460" t="s">
        <v>64</v>
      </c>
      <c r="B303" s="460"/>
      <c r="C303" s="460"/>
      <c r="D303" s="460"/>
      <c r="E303" s="460"/>
      <c r="F303" s="460"/>
      <c r="G303" s="460"/>
      <c r="H303" s="460"/>
      <c r="I303" s="460"/>
      <c r="J303" s="460"/>
    </row>
    <row r="304" spans="1:30" ht="15.75">
      <c r="A304" s="461"/>
      <c r="B304" s="462"/>
      <c r="C304" s="462"/>
      <c r="D304" s="462"/>
      <c r="E304" s="463"/>
      <c r="F304" s="462"/>
      <c r="G304" s="236"/>
      <c r="H304" s="236"/>
      <c r="I304" s="236"/>
      <c r="J304" s="236"/>
      <c r="K304" s="66"/>
      <c r="L304" s="129"/>
      <c r="M304" s="129"/>
      <c r="N304" s="74"/>
      <c r="O304" s="66"/>
      <c r="P304" s="66"/>
      <c r="Q304" s="66"/>
      <c r="R304" s="66"/>
      <c r="S304" s="66"/>
      <c r="T304" s="66"/>
      <c r="U304" s="66"/>
      <c r="V304" s="70"/>
      <c r="W304" s="70"/>
      <c r="X304" s="70"/>
      <c r="Y304" s="70"/>
      <c r="Z304" s="4"/>
      <c r="AA304" s="4"/>
      <c r="AB304" s="4"/>
      <c r="AC304" s="4"/>
      <c r="AD304" s="4"/>
    </row>
    <row r="305" spans="1:30" s="1" customFormat="1" ht="15.75">
      <c r="A305" s="294" t="s">
        <v>435</v>
      </c>
      <c r="B305" s="294"/>
      <c r="C305" s="294"/>
      <c r="D305" s="294"/>
      <c r="E305" s="294"/>
      <c r="F305" s="294"/>
      <c r="G305" s="294"/>
      <c r="H305" s="294"/>
      <c r="I305" s="294"/>
      <c r="J305" s="294"/>
      <c r="K305" s="72"/>
      <c r="L305" s="735"/>
      <c r="M305" s="735"/>
      <c r="N305" s="735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</row>
    <row r="306" spans="1:30" ht="16.5" thickBot="1">
      <c r="A306" s="1140" t="s">
        <v>380</v>
      </c>
      <c r="B306" s="1140"/>
      <c r="C306" s="1140"/>
      <c r="D306" s="1140"/>
      <c r="E306" s="1140"/>
      <c r="F306" s="1140"/>
      <c r="G306" s="464"/>
      <c r="H306" s="464"/>
      <c r="I306" s="464"/>
      <c r="J306" s="464"/>
      <c r="K306" s="74"/>
      <c r="L306" s="74"/>
      <c r="M306" s="74"/>
      <c r="N306" s="74"/>
      <c r="O306" s="75"/>
      <c r="P306" s="75"/>
      <c r="Q306" s="75"/>
      <c r="R306" s="75"/>
      <c r="S306" s="75"/>
      <c r="T306" s="75"/>
      <c r="U306" s="75"/>
      <c r="V306" s="76"/>
      <c r="W306" s="76"/>
      <c r="X306" s="76"/>
      <c r="Y306" s="76"/>
      <c r="Z306" s="4"/>
      <c r="AA306" s="4"/>
      <c r="AB306" s="4"/>
      <c r="AC306" s="4"/>
      <c r="AD306" s="4"/>
    </row>
    <row r="307" spans="1:15" ht="47.25" customHeight="1" thickBot="1">
      <c r="A307" s="746" t="s">
        <v>9</v>
      </c>
      <c r="B307" s="747" t="s">
        <v>10</v>
      </c>
      <c r="C307" s="914" t="s">
        <v>411</v>
      </c>
      <c r="D307" s="914" t="s">
        <v>436</v>
      </c>
      <c r="E307" s="749" t="s">
        <v>412</v>
      </c>
      <c r="F307" s="467"/>
      <c r="G307" s="236"/>
      <c r="H307" s="236"/>
      <c r="I307" s="109" t="s">
        <v>173</v>
      </c>
      <c r="J307" s="109" t="s">
        <v>174</v>
      </c>
      <c r="K307" s="77" t="s">
        <v>184</v>
      </c>
      <c r="M307" s="733" t="s">
        <v>175</v>
      </c>
      <c r="N307" s="733" t="s">
        <v>176</v>
      </c>
      <c r="O307" s="77" t="s">
        <v>185</v>
      </c>
    </row>
    <row r="308" spans="1:31" ht="18">
      <c r="A308" s="742">
        <v>1</v>
      </c>
      <c r="B308" s="1025" t="s">
        <v>157</v>
      </c>
      <c r="C308" s="743">
        <v>1114.641</v>
      </c>
      <c r="D308" s="744">
        <v>25.080180000000013</v>
      </c>
      <c r="E308" s="745">
        <f aca="true" t="shared" si="32" ref="E308:E330">D308/C308</f>
        <v>0.02250067959100734</v>
      </c>
      <c r="F308" s="467"/>
      <c r="G308" s="236"/>
      <c r="H308" s="236"/>
      <c r="I308" s="1024">
        <v>584.958</v>
      </c>
      <c r="J308" s="971">
        <v>529.683</v>
      </c>
      <c r="K308" s="736">
        <f>SUM(I308:J308)</f>
        <v>1114.641</v>
      </c>
      <c r="M308" s="972">
        <v>0.918640000000039</v>
      </c>
      <c r="N308" s="970">
        <v>24.161539999999974</v>
      </c>
      <c r="O308" s="739">
        <f>SUM(M308:N308)</f>
        <v>25.080180000000013</v>
      </c>
      <c r="AE308" s="245"/>
    </row>
    <row r="309" spans="1:15" ht="18">
      <c r="A309" s="256">
        <v>2</v>
      </c>
      <c r="B309" s="1025" t="s">
        <v>158</v>
      </c>
      <c r="C309" s="646">
        <v>299.805</v>
      </c>
      <c r="D309" s="662">
        <v>13.880800000000008</v>
      </c>
      <c r="E309" s="470">
        <f t="shared" si="32"/>
        <v>0.046299427961508335</v>
      </c>
      <c r="F309" s="467"/>
      <c r="G309" s="236"/>
      <c r="H309" s="236"/>
      <c r="I309" s="1024">
        <v>158.598</v>
      </c>
      <c r="J309" s="971">
        <v>141.207</v>
      </c>
      <c r="K309" s="736">
        <f aca="true" t="shared" si="33" ref="K309:K330">SUM(I309:J309)</f>
        <v>299.805</v>
      </c>
      <c r="M309" s="970">
        <v>1.7771000000000043</v>
      </c>
      <c r="N309" s="970">
        <v>12.103700000000003</v>
      </c>
      <c r="O309" s="739">
        <f aca="true" t="shared" si="34" ref="O309:O329">SUM(M309:N309)</f>
        <v>13.880800000000008</v>
      </c>
    </row>
    <row r="310" spans="1:15" ht="18">
      <c r="A310" s="256">
        <v>3</v>
      </c>
      <c r="B310" s="1025" t="s">
        <v>159</v>
      </c>
      <c r="C310" s="646">
        <v>1098.273</v>
      </c>
      <c r="D310" s="662">
        <v>-23.00105999999994</v>
      </c>
      <c r="E310" s="470">
        <f t="shared" si="32"/>
        <v>-0.020942934953331223</v>
      </c>
      <c r="F310" s="467"/>
      <c r="G310" s="236"/>
      <c r="H310" s="236"/>
      <c r="I310" s="1024">
        <v>566.478</v>
      </c>
      <c r="J310" s="971">
        <v>531.795</v>
      </c>
      <c r="K310" s="736">
        <f t="shared" si="33"/>
        <v>1098.273</v>
      </c>
      <c r="M310" s="970">
        <v>-23.779100000000014</v>
      </c>
      <c r="N310" s="970">
        <v>0.7780400000000753</v>
      </c>
      <c r="O310" s="739">
        <f t="shared" si="34"/>
        <v>-23.00105999999994</v>
      </c>
    </row>
    <row r="311" spans="1:15" ht="18">
      <c r="A311" s="256">
        <v>4</v>
      </c>
      <c r="B311" s="1025" t="s">
        <v>160</v>
      </c>
      <c r="C311" s="646">
        <v>1370.391</v>
      </c>
      <c r="D311" s="662">
        <v>65.15300999999988</v>
      </c>
      <c r="E311" s="470">
        <f t="shared" si="32"/>
        <v>0.047543372657876386</v>
      </c>
      <c r="F311" s="471"/>
      <c r="G311" s="236"/>
      <c r="H311" s="236"/>
      <c r="I311" s="1024">
        <v>724.35</v>
      </c>
      <c r="J311" s="971">
        <v>646.041</v>
      </c>
      <c r="K311" s="736">
        <f t="shared" si="33"/>
        <v>1370.391</v>
      </c>
      <c r="M311" s="970">
        <v>31.482179999999943</v>
      </c>
      <c r="N311" s="970">
        <v>33.67082999999994</v>
      </c>
      <c r="O311" s="739">
        <f t="shared" si="34"/>
        <v>65.15300999999988</v>
      </c>
    </row>
    <row r="312" spans="1:15" ht="18">
      <c r="A312" s="256">
        <v>5</v>
      </c>
      <c r="B312" s="1025" t="s">
        <v>161</v>
      </c>
      <c r="C312" s="646">
        <v>1030.975</v>
      </c>
      <c r="D312" s="662">
        <v>140.4559000000001</v>
      </c>
      <c r="E312" s="470">
        <f t="shared" si="32"/>
        <v>0.1362359902034483</v>
      </c>
      <c r="F312" s="467"/>
      <c r="G312" s="236"/>
      <c r="H312" s="236"/>
      <c r="I312" s="1024">
        <v>605.77</v>
      </c>
      <c r="J312" s="971">
        <v>425.205</v>
      </c>
      <c r="K312" s="736">
        <f t="shared" si="33"/>
        <v>1030.975</v>
      </c>
      <c r="M312" s="970">
        <v>90.75020000000006</v>
      </c>
      <c r="N312" s="970">
        <v>49.70570000000002</v>
      </c>
      <c r="O312" s="739">
        <f t="shared" si="34"/>
        <v>140.4559000000001</v>
      </c>
    </row>
    <row r="313" spans="1:15" s="6" customFormat="1" ht="18">
      <c r="A313" s="256">
        <v>6</v>
      </c>
      <c r="B313" s="1025" t="s">
        <v>162</v>
      </c>
      <c r="C313" s="646">
        <v>1149.005</v>
      </c>
      <c r="D313" s="663">
        <v>97.12804999999999</v>
      </c>
      <c r="E313" s="470">
        <f t="shared" si="32"/>
        <v>0.08453231274015342</v>
      </c>
      <c r="F313" s="467"/>
      <c r="G313" s="236"/>
      <c r="H313" s="236"/>
      <c r="I313" s="1024">
        <v>645.788</v>
      </c>
      <c r="J313" s="971">
        <v>503.217</v>
      </c>
      <c r="K313" s="737">
        <f t="shared" si="33"/>
        <v>1149.005</v>
      </c>
      <c r="L313" s="65"/>
      <c r="M313" s="972">
        <v>-8.22499999999998</v>
      </c>
      <c r="N313" s="970">
        <v>105.35304999999997</v>
      </c>
      <c r="O313" s="740">
        <f t="shared" si="34"/>
        <v>97.12804999999999</v>
      </c>
    </row>
    <row r="314" spans="1:15" ht="18">
      <c r="A314" s="256">
        <v>7</v>
      </c>
      <c r="B314" s="1025" t="s">
        <v>163</v>
      </c>
      <c r="C314" s="646">
        <v>974.028</v>
      </c>
      <c r="D314" s="662">
        <v>52.26440000000004</v>
      </c>
      <c r="E314" s="470">
        <f t="shared" si="32"/>
        <v>0.05365800572468146</v>
      </c>
      <c r="F314" s="467"/>
      <c r="G314" s="236"/>
      <c r="H314" s="236"/>
      <c r="I314" s="1024">
        <v>572.286</v>
      </c>
      <c r="J314" s="971">
        <v>401.742</v>
      </c>
      <c r="K314" s="736">
        <f t="shared" si="33"/>
        <v>974.028</v>
      </c>
      <c r="M314" s="970">
        <v>10.428400000000014</v>
      </c>
      <c r="N314" s="970">
        <v>41.83600000000003</v>
      </c>
      <c r="O314" s="739">
        <f t="shared" si="34"/>
        <v>52.26440000000004</v>
      </c>
    </row>
    <row r="315" spans="1:15" s="6" customFormat="1" ht="18">
      <c r="A315" s="256">
        <v>8</v>
      </c>
      <c r="B315" s="1025" t="s">
        <v>164</v>
      </c>
      <c r="C315" s="646">
        <v>623.777</v>
      </c>
      <c r="D315" s="663">
        <v>-31.65223999999994</v>
      </c>
      <c r="E315" s="470">
        <f t="shared" si="32"/>
        <v>-0.05074287766301088</v>
      </c>
      <c r="F315" s="471"/>
      <c r="G315" s="236"/>
      <c r="H315" s="236"/>
      <c r="I315" s="1024">
        <v>371.492</v>
      </c>
      <c r="J315" s="971">
        <v>252.285</v>
      </c>
      <c r="K315" s="737">
        <f t="shared" si="33"/>
        <v>623.777</v>
      </c>
      <c r="L315" s="65"/>
      <c r="M315" s="970">
        <v>-20.231399999999987</v>
      </c>
      <c r="N315" s="970">
        <v>-11.420839999999952</v>
      </c>
      <c r="O315" s="740">
        <f t="shared" si="34"/>
        <v>-31.65223999999994</v>
      </c>
    </row>
    <row r="316" spans="1:15" ht="18">
      <c r="A316" s="256">
        <v>9</v>
      </c>
      <c r="B316" s="1025" t="s">
        <v>165</v>
      </c>
      <c r="C316" s="646">
        <v>1490.786</v>
      </c>
      <c r="D316" s="662">
        <v>-375.02369999999996</v>
      </c>
      <c r="E316" s="470">
        <f t="shared" si="32"/>
        <v>-0.2515610557115508</v>
      </c>
      <c r="F316" s="467"/>
      <c r="G316" s="236"/>
      <c r="H316" s="236"/>
      <c r="I316" s="1024">
        <v>933.68</v>
      </c>
      <c r="J316" s="971">
        <v>557.106</v>
      </c>
      <c r="K316" s="736">
        <f t="shared" si="33"/>
        <v>1490.786</v>
      </c>
      <c r="M316" s="970">
        <v>-249.85199999999998</v>
      </c>
      <c r="N316" s="970">
        <v>-125.17170000000002</v>
      </c>
      <c r="O316" s="739">
        <f t="shared" si="34"/>
        <v>-375.02369999999996</v>
      </c>
    </row>
    <row r="317" spans="1:15" ht="18">
      <c r="A317" s="256">
        <v>10</v>
      </c>
      <c r="B317" s="1025" t="s">
        <v>166</v>
      </c>
      <c r="C317" s="646">
        <v>1392.413</v>
      </c>
      <c r="D317" s="662">
        <v>58.75588000000015</v>
      </c>
      <c r="E317" s="470">
        <f t="shared" si="32"/>
        <v>0.042197164203436874</v>
      </c>
      <c r="F317" s="467"/>
      <c r="G317" s="236"/>
      <c r="H317" s="236"/>
      <c r="I317" s="1024">
        <v>795.608</v>
      </c>
      <c r="J317" s="971">
        <v>596.805</v>
      </c>
      <c r="K317" s="736">
        <f t="shared" si="33"/>
        <v>1392.413</v>
      </c>
      <c r="M317" s="970">
        <v>34.5034400000001</v>
      </c>
      <c r="N317" s="970">
        <v>24.25244000000005</v>
      </c>
      <c r="O317" s="739">
        <f t="shared" si="34"/>
        <v>58.75588000000015</v>
      </c>
    </row>
    <row r="318" spans="1:15" ht="18">
      <c r="A318" s="256">
        <v>11</v>
      </c>
      <c r="B318" s="1025" t="s">
        <v>145</v>
      </c>
      <c r="C318" s="646">
        <v>410.179</v>
      </c>
      <c r="D318" s="662">
        <v>-33.804300000000005</v>
      </c>
      <c r="E318" s="470">
        <f t="shared" si="32"/>
        <v>-0.08241353165325384</v>
      </c>
      <c r="F318" s="467"/>
      <c r="G318" s="236"/>
      <c r="H318" s="236"/>
      <c r="I318" s="1024">
        <v>244.552</v>
      </c>
      <c r="J318" s="971">
        <v>165.627</v>
      </c>
      <c r="K318" s="736">
        <f t="shared" si="33"/>
        <v>410.179</v>
      </c>
      <c r="M318" s="1024">
        <v>-21.4587</v>
      </c>
      <c r="N318" s="971">
        <v>-12.345600000000005</v>
      </c>
      <c r="O318" s="739">
        <f t="shared" si="34"/>
        <v>-33.804300000000005</v>
      </c>
    </row>
    <row r="319" spans="1:15" ht="18">
      <c r="A319" s="256">
        <v>12</v>
      </c>
      <c r="B319" s="1025" t="s">
        <v>146</v>
      </c>
      <c r="C319" s="646">
        <v>502.854</v>
      </c>
      <c r="D319" s="662">
        <v>7.629699999999994</v>
      </c>
      <c r="E319" s="470">
        <f t="shared" si="32"/>
        <v>0.015172793693596937</v>
      </c>
      <c r="F319" s="471"/>
      <c r="G319" s="236"/>
      <c r="H319" s="236"/>
      <c r="I319" s="1024">
        <v>321.816</v>
      </c>
      <c r="J319" s="971">
        <v>181.038</v>
      </c>
      <c r="K319" s="736">
        <f t="shared" si="33"/>
        <v>502.854</v>
      </c>
      <c r="M319" s="1024">
        <v>0.13199999999999967</v>
      </c>
      <c r="N319" s="971">
        <v>7.497699999999995</v>
      </c>
      <c r="O319" s="739">
        <f t="shared" si="34"/>
        <v>7.629699999999994</v>
      </c>
    </row>
    <row r="320" spans="1:15" ht="18">
      <c r="A320" s="256">
        <v>13</v>
      </c>
      <c r="B320" s="1025" t="s">
        <v>147</v>
      </c>
      <c r="C320" s="646">
        <v>1152.25</v>
      </c>
      <c r="D320" s="662">
        <v>-128.00259999999997</v>
      </c>
      <c r="E320" s="470">
        <f t="shared" si="32"/>
        <v>-0.11108926014319807</v>
      </c>
      <c r="F320" s="467"/>
      <c r="G320" s="236"/>
      <c r="H320" s="236"/>
      <c r="I320" s="1024">
        <v>653.29</v>
      </c>
      <c r="J320" s="971">
        <v>498.96</v>
      </c>
      <c r="K320" s="736">
        <f t="shared" si="33"/>
        <v>1152.25</v>
      </c>
      <c r="M320" s="1024">
        <v>-64.6262</v>
      </c>
      <c r="N320" s="971">
        <v>-63.37639999999999</v>
      </c>
      <c r="O320" s="739">
        <f t="shared" si="34"/>
        <v>-128.00259999999997</v>
      </c>
    </row>
    <row r="321" spans="1:15" ht="18">
      <c r="A321" s="256">
        <v>14</v>
      </c>
      <c r="B321" s="1025" t="s">
        <v>148</v>
      </c>
      <c r="C321" s="646">
        <v>1356.223</v>
      </c>
      <c r="D321" s="662">
        <v>58.11730000000003</v>
      </c>
      <c r="E321" s="470">
        <f t="shared" si="32"/>
        <v>0.04285231853463629</v>
      </c>
      <c r="F321" s="467"/>
      <c r="G321" s="236"/>
      <c r="H321" s="236"/>
      <c r="I321" s="1024">
        <v>793.87</v>
      </c>
      <c r="J321" s="971">
        <v>562.353</v>
      </c>
      <c r="K321" s="736">
        <f t="shared" si="33"/>
        <v>1356.223</v>
      </c>
      <c r="M321" s="1024">
        <v>39.132000000000005</v>
      </c>
      <c r="N321" s="971">
        <v>18.985300000000024</v>
      </c>
      <c r="O321" s="739">
        <f t="shared" si="34"/>
        <v>58.11730000000003</v>
      </c>
    </row>
    <row r="322" spans="1:15" ht="18">
      <c r="A322" s="256">
        <v>15</v>
      </c>
      <c r="B322" s="1025" t="s">
        <v>149</v>
      </c>
      <c r="C322" s="646">
        <v>681.78</v>
      </c>
      <c r="D322" s="662">
        <v>-8.7284</v>
      </c>
      <c r="E322" s="470">
        <f t="shared" si="32"/>
        <v>-0.012802370266068234</v>
      </c>
      <c r="F322" s="467"/>
      <c r="G322" s="236"/>
      <c r="H322" s="236"/>
      <c r="I322" s="1024">
        <v>414.414</v>
      </c>
      <c r="J322" s="971">
        <v>267.366</v>
      </c>
      <c r="K322" s="736">
        <f t="shared" si="33"/>
        <v>681.78</v>
      </c>
      <c r="M322" s="1024">
        <v>17.1582</v>
      </c>
      <c r="N322" s="971">
        <v>-25.8866</v>
      </c>
      <c r="O322" s="739">
        <f t="shared" si="34"/>
        <v>-8.7284</v>
      </c>
    </row>
    <row r="323" spans="1:15" ht="18">
      <c r="A323" s="256">
        <v>16</v>
      </c>
      <c r="B323" s="1025" t="s">
        <v>150</v>
      </c>
      <c r="C323" s="646">
        <v>621.28</v>
      </c>
      <c r="D323" s="662">
        <v>-25.120799999999992</v>
      </c>
      <c r="E323" s="470">
        <f t="shared" si="32"/>
        <v>-0.04043394282771052</v>
      </c>
      <c r="F323" s="471"/>
      <c r="G323" s="236"/>
      <c r="H323" s="236"/>
      <c r="I323" s="1024">
        <v>364.21</v>
      </c>
      <c r="J323" s="971">
        <v>257.07</v>
      </c>
      <c r="K323" s="736">
        <f t="shared" si="33"/>
        <v>621.28</v>
      </c>
      <c r="M323" s="1024">
        <v>-18.195299999999992</v>
      </c>
      <c r="N323" s="971">
        <v>-6.9254999999999995</v>
      </c>
      <c r="O323" s="739">
        <f t="shared" si="34"/>
        <v>-25.120799999999992</v>
      </c>
    </row>
    <row r="324" spans="1:15" ht="18">
      <c r="A324" s="256">
        <v>17</v>
      </c>
      <c r="B324" s="1025" t="s">
        <v>151</v>
      </c>
      <c r="C324" s="646">
        <v>412.94000000000005</v>
      </c>
      <c r="D324" s="662">
        <v>36.2595</v>
      </c>
      <c r="E324" s="470">
        <f t="shared" si="32"/>
        <v>0.08780815614859301</v>
      </c>
      <c r="F324" s="467"/>
      <c r="G324" s="236"/>
      <c r="H324" s="236"/>
      <c r="I324" s="1024">
        <v>264.836</v>
      </c>
      <c r="J324" s="971">
        <v>148.104</v>
      </c>
      <c r="K324" s="736">
        <f t="shared" si="33"/>
        <v>412.94000000000005</v>
      </c>
      <c r="M324" s="1024">
        <v>0.8948000000000009</v>
      </c>
      <c r="N324" s="971">
        <v>35.3647</v>
      </c>
      <c r="O324" s="739">
        <f t="shared" si="34"/>
        <v>36.2595</v>
      </c>
    </row>
    <row r="325" spans="1:15" ht="18">
      <c r="A325" s="256">
        <v>18</v>
      </c>
      <c r="B325" s="1025" t="s">
        <v>152</v>
      </c>
      <c r="C325" s="646">
        <v>1433.905</v>
      </c>
      <c r="D325" s="662">
        <v>159.56900000000013</v>
      </c>
      <c r="E325" s="470">
        <f t="shared" si="32"/>
        <v>0.11128282557073177</v>
      </c>
      <c r="F325" s="467"/>
      <c r="G325" s="236"/>
      <c r="H325" s="236"/>
      <c r="I325" s="1024">
        <v>779.284</v>
      </c>
      <c r="J325" s="971">
        <v>654.621</v>
      </c>
      <c r="K325" s="736">
        <f t="shared" si="33"/>
        <v>1433.905</v>
      </c>
      <c r="M325" s="1024">
        <v>119.25470000000001</v>
      </c>
      <c r="N325" s="971">
        <v>40.31430000000012</v>
      </c>
      <c r="O325" s="739">
        <f t="shared" si="34"/>
        <v>159.56900000000013</v>
      </c>
    </row>
    <row r="326" spans="1:15" ht="18">
      <c r="A326" s="256">
        <v>19</v>
      </c>
      <c r="B326" s="1025" t="s">
        <v>153</v>
      </c>
      <c r="C326" s="646">
        <v>767.294</v>
      </c>
      <c r="D326" s="662">
        <v>30.6319</v>
      </c>
      <c r="E326" s="470">
        <f t="shared" si="32"/>
        <v>0.03992198557528145</v>
      </c>
      <c r="F326" s="467"/>
      <c r="G326" s="236"/>
      <c r="H326" s="236"/>
      <c r="I326" s="1024">
        <v>443.234</v>
      </c>
      <c r="J326" s="971">
        <v>324.06</v>
      </c>
      <c r="K326" s="736">
        <f t="shared" si="33"/>
        <v>767.294</v>
      </c>
      <c r="M326" s="1024">
        <v>17.238799999999998</v>
      </c>
      <c r="N326" s="971">
        <v>13.393100000000004</v>
      </c>
      <c r="O326" s="739">
        <f t="shared" si="34"/>
        <v>30.6319</v>
      </c>
    </row>
    <row r="327" spans="1:15" ht="18">
      <c r="A327" s="256">
        <v>20</v>
      </c>
      <c r="B327" s="1025" t="s">
        <v>154</v>
      </c>
      <c r="C327" s="646">
        <v>1718.728</v>
      </c>
      <c r="D327" s="662">
        <v>308.179</v>
      </c>
      <c r="E327" s="470">
        <f t="shared" si="32"/>
        <v>0.1793064405769848</v>
      </c>
      <c r="F327" s="471"/>
      <c r="G327" s="236"/>
      <c r="H327" s="236"/>
      <c r="I327" s="1024">
        <v>989.296</v>
      </c>
      <c r="J327" s="971">
        <v>729.432</v>
      </c>
      <c r="K327" s="736">
        <f t="shared" si="33"/>
        <v>1718.728</v>
      </c>
      <c r="M327" s="1024">
        <v>179.6896</v>
      </c>
      <c r="N327" s="971">
        <v>128.4894</v>
      </c>
      <c r="O327" s="739">
        <f t="shared" si="34"/>
        <v>308.179</v>
      </c>
    </row>
    <row r="328" spans="1:15" ht="18">
      <c r="A328" s="256">
        <v>21</v>
      </c>
      <c r="B328" s="1025" t="s">
        <v>155</v>
      </c>
      <c r="C328" s="646">
        <v>106.722</v>
      </c>
      <c r="D328" s="662">
        <v>5.089199999999991</v>
      </c>
      <c r="E328" s="470">
        <f t="shared" si="32"/>
        <v>0.04768651262157748</v>
      </c>
      <c r="F328" s="467"/>
      <c r="G328" s="236"/>
      <c r="H328" s="236"/>
      <c r="I328" s="1024">
        <v>57.288</v>
      </c>
      <c r="J328" s="971">
        <v>49.434</v>
      </c>
      <c r="K328" s="736">
        <f t="shared" si="33"/>
        <v>106.722</v>
      </c>
      <c r="M328" s="1024">
        <v>-13.479100000000003</v>
      </c>
      <c r="N328" s="971">
        <v>18.568299999999994</v>
      </c>
      <c r="O328" s="739">
        <f t="shared" si="34"/>
        <v>5.089199999999991</v>
      </c>
    </row>
    <row r="329" spans="1:15" ht="18.75" thickBot="1">
      <c r="A329" s="491">
        <v>22</v>
      </c>
      <c r="B329" s="1025" t="s">
        <v>156</v>
      </c>
      <c r="C329" s="750">
        <v>227.051</v>
      </c>
      <c r="D329" s="751">
        <v>94.7803</v>
      </c>
      <c r="E329" s="752">
        <f t="shared" si="32"/>
        <v>0.4174405750249944</v>
      </c>
      <c r="F329" s="467"/>
      <c r="G329" s="236"/>
      <c r="H329" s="236"/>
      <c r="I329" s="1024">
        <v>126.17</v>
      </c>
      <c r="J329" s="971">
        <v>100.881</v>
      </c>
      <c r="K329" s="736">
        <f t="shared" si="33"/>
        <v>227.051</v>
      </c>
      <c r="M329" s="1024">
        <v>13.999999999999996</v>
      </c>
      <c r="N329" s="971">
        <v>80.7803</v>
      </c>
      <c r="O329" s="739">
        <f t="shared" si="34"/>
        <v>94.7803</v>
      </c>
    </row>
    <row r="330" spans="1:15" ht="16.5" thickBot="1">
      <c r="A330" s="753"/>
      <c r="B330" s="754" t="s">
        <v>11</v>
      </c>
      <c r="C330" s="647">
        <f>SUM(C308:C329)</f>
        <v>19935.300000000003</v>
      </c>
      <c r="D330" s="647">
        <f>SUM(D308:D329)</f>
        <v>527.6410200000005</v>
      </c>
      <c r="E330" s="755">
        <f t="shared" si="32"/>
        <v>0.026467673925147872</v>
      </c>
      <c r="F330" s="235"/>
      <c r="G330" s="236"/>
      <c r="H330" s="236"/>
      <c r="I330" s="969">
        <f>SUM(I308:I329)</f>
        <v>11411.268</v>
      </c>
      <c r="J330" s="738">
        <f>SUM(J308:J329)</f>
        <v>8524.032</v>
      </c>
      <c r="K330" s="736">
        <f t="shared" si="33"/>
        <v>19935.3</v>
      </c>
      <c r="M330" s="806">
        <f>SUM(M308:M329)</f>
        <v>137.5132600000002</v>
      </c>
      <c r="N330" s="806">
        <f>SUM(N308:N329)</f>
        <v>390.1277600000003</v>
      </c>
      <c r="O330" s="739">
        <f>SUM(M330:N330)</f>
        <v>527.6410200000005</v>
      </c>
    </row>
    <row r="331" spans="1:30" ht="15.75">
      <c r="A331" s="237"/>
      <c r="B331" s="235"/>
      <c r="C331" s="235"/>
      <c r="D331" s="237"/>
      <c r="E331" s="238"/>
      <c r="F331" s="235"/>
      <c r="G331" s="236"/>
      <c r="H331" s="236"/>
      <c r="I331" s="236"/>
      <c r="J331" s="236"/>
      <c r="P331" s="71"/>
      <c r="Q331" s="298"/>
      <c r="R331" s="71"/>
      <c r="S331" s="71"/>
      <c r="T331" s="71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</row>
    <row r="332" spans="1:30" ht="15.75">
      <c r="A332" s="294" t="s">
        <v>444</v>
      </c>
      <c r="B332" s="294"/>
      <c r="C332" s="294"/>
      <c r="D332" s="294"/>
      <c r="E332" s="294"/>
      <c r="F332" s="294"/>
      <c r="G332" s="473"/>
      <c r="H332" s="473"/>
      <c r="I332" s="473"/>
      <c r="J332" s="473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3"/>
      <c r="W332" s="83"/>
      <c r="X332" s="83"/>
      <c r="Y332" s="83"/>
      <c r="Z332" s="4"/>
      <c r="AA332" s="4"/>
      <c r="AB332" s="4"/>
      <c r="AC332" s="4"/>
      <c r="AD332" s="4"/>
    </row>
    <row r="333" spans="1:155" ht="16.5" thickBot="1">
      <c r="A333" s="1134" t="s">
        <v>381</v>
      </c>
      <c r="B333" s="1134"/>
      <c r="C333" s="1134"/>
      <c r="D333" s="1134"/>
      <c r="E333" s="474" t="s">
        <v>226</v>
      </c>
      <c r="F333" s="235"/>
      <c r="G333" s="236"/>
      <c r="H333" s="236"/>
      <c r="I333" s="236"/>
      <c r="J333" s="236"/>
      <c r="P333" s="62"/>
      <c r="Q333" s="62"/>
      <c r="R333" s="62"/>
      <c r="S333" s="62"/>
      <c r="T333" s="62"/>
      <c r="U333" s="62"/>
      <c r="V333" s="4"/>
      <c r="W333" s="4"/>
      <c r="X333" s="4"/>
      <c r="Y333" s="4"/>
      <c r="Z333" s="4"/>
      <c r="AA333" s="4"/>
      <c r="AB333" s="4"/>
      <c r="AC333" s="4"/>
      <c r="AD333" s="4"/>
      <c r="EY333" s="3" t="s">
        <v>137</v>
      </c>
    </row>
    <row r="334" spans="1:30" ht="48" thickBot="1">
      <c r="A334" s="759" t="s">
        <v>3</v>
      </c>
      <c r="B334" s="760" t="s">
        <v>10</v>
      </c>
      <c r="C334" s="748" t="s">
        <v>413</v>
      </c>
      <c r="D334" s="748" t="s">
        <v>445</v>
      </c>
      <c r="E334" s="761" t="s">
        <v>414</v>
      </c>
      <c r="F334" s="467"/>
      <c r="G334" s="236"/>
      <c r="H334" s="236"/>
      <c r="I334" s="78" t="s">
        <v>177</v>
      </c>
      <c r="J334" s="78" t="s">
        <v>178</v>
      </c>
      <c r="K334" s="78" t="s">
        <v>186</v>
      </c>
      <c r="M334" s="78" t="s">
        <v>179</v>
      </c>
      <c r="N334" s="78" t="s">
        <v>180</v>
      </c>
      <c r="O334" s="78" t="s">
        <v>187</v>
      </c>
      <c r="P334" s="62"/>
      <c r="Q334" s="62"/>
      <c r="R334" s="62"/>
      <c r="S334" s="62"/>
      <c r="T334" s="62"/>
      <c r="U334" s="62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8">
      <c r="A335" s="756">
        <v>1</v>
      </c>
      <c r="B335" s="1025" t="s">
        <v>157</v>
      </c>
      <c r="C335" s="743">
        <f>C308</f>
        <v>1114.641</v>
      </c>
      <c r="D335" s="757">
        <v>233.82783000000006</v>
      </c>
      <c r="E335" s="758">
        <f>D335/C335</f>
        <v>0.20977860136133522</v>
      </c>
      <c r="F335" s="235"/>
      <c r="G335" s="236"/>
      <c r="H335" s="236"/>
      <c r="I335" s="1026">
        <v>591.7889</v>
      </c>
      <c r="J335" s="1026">
        <v>523.4646</v>
      </c>
      <c r="K335" s="739">
        <f>SUM(I335:J335)</f>
        <v>1115.2535</v>
      </c>
      <c r="M335" s="1027">
        <v>476.71590000000003</v>
      </c>
      <c r="N335" s="1026">
        <v>429.78995</v>
      </c>
      <c r="O335" s="739">
        <f>SUM(M335:N335)</f>
        <v>906.50585</v>
      </c>
      <c r="P335" s="62"/>
      <c r="Q335" s="62"/>
      <c r="R335" s="62"/>
      <c r="S335" s="62"/>
      <c r="T335" s="62"/>
      <c r="U335" s="204"/>
      <c r="V335" s="205"/>
      <c r="W335" s="205"/>
      <c r="X335" s="205"/>
      <c r="Y335" s="73"/>
      <c r="Z335" s="4"/>
      <c r="AA335" s="4"/>
      <c r="AB335" s="4"/>
      <c r="AC335" s="4"/>
      <c r="AD335" s="4"/>
    </row>
    <row r="336" spans="1:30" ht="18">
      <c r="A336" s="477">
        <v>2</v>
      </c>
      <c r="B336" s="1025" t="s">
        <v>158</v>
      </c>
      <c r="C336" s="646">
        <f aca="true" t="shared" si="35" ref="C336:C356">C309</f>
        <v>299.805</v>
      </c>
      <c r="D336" s="664">
        <v>82.14030000000004</v>
      </c>
      <c r="E336" s="354">
        <f aca="true" t="shared" si="36" ref="E336:E346">D336/C336</f>
        <v>0.27397908640616414</v>
      </c>
      <c r="F336" s="235"/>
      <c r="G336" s="236"/>
      <c r="H336" s="236"/>
      <c r="I336" s="1026">
        <v>168.82229999999998</v>
      </c>
      <c r="J336" s="1026">
        <v>144.49630000000002</v>
      </c>
      <c r="K336" s="739">
        <f aca="true" t="shared" si="37" ref="K336:K357">SUM(I336:J336)</f>
        <v>313.3186</v>
      </c>
      <c r="M336" s="1027">
        <v>126.35379999999999</v>
      </c>
      <c r="N336" s="1026">
        <v>118.7053</v>
      </c>
      <c r="O336" s="739">
        <f aca="true" t="shared" si="38" ref="O336:O357">SUM(M336:N336)</f>
        <v>245.0591</v>
      </c>
      <c r="P336" s="62"/>
      <c r="Q336" s="62"/>
      <c r="R336" s="62"/>
      <c r="S336" s="62"/>
      <c r="T336" s="62"/>
      <c r="U336" s="204"/>
      <c r="V336" s="205"/>
      <c r="W336" s="205"/>
      <c r="X336" s="205"/>
      <c r="Y336" s="73"/>
      <c r="Z336" s="4"/>
      <c r="AA336" s="4"/>
      <c r="AB336" s="4"/>
      <c r="AC336" s="4"/>
      <c r="AD336" s="4"/>
    </row>
    <row r="337" spans="1:30" s="6" customFormat="1" ht="18">
      <c r="A337" s="477">
        <v>3</v>
      </c>
      <c r="B337" s="1025" t="s">
        <v>159</v>
      </c>
      <c r="C337" s="646">
        <f t="shared" si="35"/>
        <v>1098.273</v>
      </c>
      <c r="D337" s="664">
        <v>257.28324000000003</v>
      </c>
      <c r="E337" s="354">
        <f t="shared" si="36"/>
        <v>0.23426164532862054</v>
      </c>
      <c r="F337" s="235"/>
      <c r="G337" s="236"/>
      <c r="H337" s="236"/>
      <c r="I337" s="1026">
        <v>624.2417</v>
      </c>
      <c r="J337" s="1026">
        <v>559.4329</v>
      </c>
      <c r="K337" s="739">
        <f t="shared" si="37"/>
        <v>1183.6746</v>
      </c>
      <c r="L337" s="65"/>
      <c r="M337" s="1027">
        <v>464.934</v>
      </c>
      <c r="N337" s="1026">
        <v>438.45630000000006</v>
      </c>
      <c r="O337" s="739">
        <f t="shared" si="38"/>
        <v>903.3903</v>
      </c>
      <c r="P337" s="66"/>
      <c r="Q337" s="66"/>
      <c r="R337" s="66"/>
      <c r="S337" s="66"/>
      <c r="T337" s="66"/>
      <c r="U337" s="206"/>
      <c r="V337" s="207"/>
      <c r="W337" s="207"/>
      <c r="X337" s="207"/>
      <c r="Y337" s="85"/>
      <c r="Z337" s="70"/>
      <c r="AA337" s="70"/>
      <c r="AB337" s="70"/>
      <c r="AC337" s="70"/>
      <c r="AD337" s="70"/>
    </row>
    <row r="338" spans="1:30" ht="18">
      <c r="A338" s="477">
        <v>4</v>
      </c>
      <c r="B338" s="1025" t="s">
        <v>160</v>
      </c>
      <c r="C338" s="646">
        <f t="shared" si="35"/>
        <v>1370.391</v>
      </c>
      <c r="D338" s="664">
        <v>174.68565999999987</v>
      </c>
      <c r="E338" s="354">
        <f t="shared" si="36"/>
        <v>0.1274714004981059</v>
      </c>
      <c r="F338" s="235"/>
      <c r="G338" s="236"/>
      <c r="H338" s="236"/>
      <c r="I338" s="1026">
        <v>493.47569999999996</v>
      </c>
      <c r="J338" s="1026">
        <v>429.1423</v>
      </c>
      <c r="K338" s="739">
        <f t="shared" si="37"/>
        <v>922.6179999999999</v>
      </c>
      <c r="M338" s="1027">
        <v>429.09524999999996</v>
      </c>
      <c r="N338" s="1026">
        <v>383.9901</v>
      </c>
      <c r="O338" s="739">
        <f t="shared" si="38"/>
        <v>813.08535</v>
      </c>
      <c r="P338" s="62"/>
      <c r="Q338" s="62"/>
      <c r="R338" s="62"/>
      <c r="S338" s="62"/>
      <c r="T338" s="62"/>
      <c r="U338" s="204"/>
      <c r="V338" s="205"/>
      <c r="W338" s="205"/>
      <c r="X338" s="205"/>
      <c r="Y338" s="73"/>
      <c r="Z338" s="4"/>
      <c r="AA338" s="4"/>
      <c r="AB338" s="4"/>
      <c r="AC338" s="4"/>
      <c r="AD338" s="4"/>
    </row>
    <row r="339" spans="1:30" s="6" customFormat="1" ht="18">
      <c r="A339" s="477">
        <v>5</v>
      </c>
      <c r="B339" s="1025" t="s">
        <v>161</v>
      </c>
      <c r="C339" s="646">
        <f t="shared" si="35"/>
        <v>1030.975</v>
      </c>
      <c r="D339" s="664">
        <v>391.32830000000007</v>
      </c>
      <c r="E339" s="354">
        <f t="shared" si="36"/>
        <v>0.37957108562283287</v>
      </c>
      <c r="F339" s="235"/>
      <c r="G339" s="236"/>
      <c r="H339" s="236"/>
      <c r="I339" s="1026">
        <v>530.242</v>
      </c>
      <c r="J339" s="1026">
        <v>383.2144</v>
      </c>
      <c r="K339" s="739">
        <f t="shared" si="37"/>
        <v>913.4564</v>
      </c>
      <c r="L339" s="65"/>
      <c r="M339" s="1027">
        <v>381.0136</v>
      </c>
      <c r="N339" s="1026">
        <v>281.5704</v>
      </c>
      <c r="O339" s="739">
        <f t="shared" si="38"/>
        <v>662.5840000000001</v>
      </c>
      <c r="P339" s="66"/>
      <c r="Q339" s="66"/>
      <c r="R339" s="66"/>
      <c r="S339" s="66"/>
      <c r="T339" s="66"/>
      <c r="U339" s="206"/>
      <c r="V339" s="207"/>
      <c r="W339" s="207"/>
      <c r="X339" s="207"/>
      <c r="Y339" s="85"/>
      <c r="Z339" s="70"/>
      <c r="AA339" s="70"/>
      <c r="AB339" s="70"/>
      <c r="AC339" s="70"/>
      <c r="AD339" s="70"/>
    </row>
    <row r="340" spans="1:30" ht="18">
      <c r="A340" s="477">
        <v>6</v>
      </c>
      <c r="B340" s="1025" t="s">
        <v>162</v>
      </c>
      <c r="C340" s="646">
        <f t="shared" si="35"/>
        <v>1149.005</v>
      </c>
      <c r="D340" s="664">
        <v>154.01285000000007</v>
      </c>
      <c r="E340" s="354">
        <f t="shared" si="36"/>
        <v>0.1340401912959474</v>
      </c>
      <c r="F340" s="235"/>
      <c r="G340" s="236"/>
      <c r="H340" s="236"/>
      <c r="I340" s="1026">
        <v>426.11</v>
      </c>
      <c r="J340" s="1026">
        <v>330.583</v>
      </c>
      <c r="K340" s="740">
        <f t="shared" si="37"/>
        <v>756.693</v>
      </c>
      <c r="M340" s="1027">
        <v>386.9643</v>
      </c>
      <c r="N340" s="1026">
        <v>312.8439</v>
      </c>
      <c r="O340" s="740">
        <f t="shared" si="38"/>
        <v>699.8081999999999</v>
      </c>
      <c r="P340" s="62"/>
      <c r="Q340" s="62"/>
      <c r="R340" s="62"/>
      <c r="S340" s="62"/>
      <c r="T340" s="62"/>
      <c r="U340" s="204"/>
      <c r="V340" s="205"/>
      <c r="W340" s="205"/>
      <c r="X340" s="205"/>
      <c r="Y340" s="73"/>
      <c r="Z340" s="4"/>
      <c r="AA340" s="4"/>
      <c r="AB340" s="4"/>
      <c r="AC340" s="4"/>
      <c r="AD340" s="4"/>
    </row>
    <row r="341" spans="1:30" ht="18">
      <c r="A341" s="477">
        <v>7</v>
      </c>
      <c r="B341" s="1025" t="s">
        <v>163</v>
      </c>
      <c r="C341" s="646">
        <f t="shared" si="35"/>
        <v>974.028</v>
      </c>
      <c r="D341" s="664">
        <v>266.08080000000007</v>
      </c>
      <c r="E341" s="354">
        <f t="shared" si="36"/>
        <v>0.2731757197945029</v>
      </c>
      <c r="F341" s="235"/>
      <c r="G341" s="236"/>
      <c r="H341" s="236"/>
      <c r="I341" s="1026">
        <v>451.2439</v>
      </c>
      <c r="J341" s="1026">
        <v>295.11220000000003</v>
      </c>
      <c r="K341" s="739">
        <f t="shared" si="37"/>
        <v>746.3561</v>
      </c>
      <c r="M341" s="1027">
        <v>305.61429999999996</v>
      </c>
      <c r="N341" s="1026">
        <v>226.9254</v>
      </c>
      <c r="O341" s="739">
        <f t="shared" si="38"/>
        <v>532.5396999999999</v>
      </c>
      <c r="P341" s="62"/>
      <c r="Q341" s="62"/>
      <c r="R341" s="62"/>
      <c r="S341" s="62"/>
      <c r="T341" s="62"/>
      <c r="U341" s="204"/>
      <c r="V341" s="205"/>
      <c r="W341" s="205"/>
      <c r="X341" s="205"/>
      <c r="Y341" s="73"/>
      <c r="Z341" s="4"/>
      <c r="AA341" s="4"/>
      <c r="AB341" s="4"/>
      <c r="AC341" s="4"/>
      <c r="AD341" s="4"/>
    </row>
    <row r="342" spans="1:30" ht="18">
      <c r="A342" s="477">
        <v>8</v>
      </c>
      <c r="B342" s="1025" t="s">
        <v>164</v>
      </c>
      <c r="C342" s="646">
        <f t="shared" si="35"/>
        <v>623.777</v>
      </c>
      <c r="D342" s="664">
        <v>224.6250300000001</v>
      </c>
      <c r="E342" s="354">
        <f t="shared" si="36"/>
        <v>0.3601047008786795</v>
      </c>
      <c r="F342" s="235"/>
      <c r="G342" s="236"/>
      <c r="H342" s="236"/>
      <c r="I342" s="1026">
        <v>403.70972</v>
      </c>
      <c r="J342" s="1026">
        <v>265.94695</v>
      </c>
      <c r="K342" s="740">
        <f t="shared" si="37"/>
        <v>669.6566700000001</v>
      </c>
      <c r="M342" s="1027">
        <v>244.7248</v>
      </c>
      <c r="N342" s="1026">
        <v>168.6546</v>
      </c>
      <c r="O342" s="740">
        <f t="shared" si="38"/>
        <v>413.3794</v>
      </c>
      <c r="P342" s="62"/>
      <c r="Q342" s="62"/>
      <c r="R342" s="62"/>
      <c r="S342" s="62"/>
      <c r="T342" s="62"/>
      <c r="U342" s="204"/>
      <c r="V342" s="205"/>
      <c r="W342" s="205"/>
      <c r="X342" s="205"/>
      <c r="Y342" s="73"/>
      <c r="Z342" s="4"/>
      <c r="AA342" s="4"/>
      <c r="AB342" s="4"/>
      <c r="AC342" s="4"/>
      <c r="AD342" s="4"/>
    </row>
    <row r="343" spans="1:30" ht="18">
      <c r="A343" s="477">
        <v>9</v>
      </c>
      <c r="B343" s="1025" t="s">
        <v>165</v>
      </c>
      <c r="C343" s="646">
        <f t="shared" si="35"/>
        <v>1490.786</v>
      </c>
      <c r="D343" s="664">
        <v>-236.35120000000018</v>
      </c>
      <c r="E343" s="354">
        <f t="shared" si="36"/>
        <v>-0.15854133322958505</v>
      </c>
      <c r="F343" s="235"/>
      <c r="G343" s="236"/>
      <c r="H343" s="236"/>
      <c r="I343" s="1026">
        <v>1048.6200399999998</v>
      </c>
      <c r="J343" s="1026">
        <v>623.26818</v>
      </c>
      <c r="K343" s="739">
        <f t="shared" si="37"/>
        <v>1671.8882199999998</v>
      </c>
      <c r="M343" s="1027">
        <v>973.41314</v>
      </c>
      <c r="N343" s="1026">
        <v>559.80258</v>
      </c>
      <c r="O343" s="739">
        <f t="shared" si="38"/>
        <v>1533.2157200000001</v>
      </c>
      <c r="P343" s="62"/>
      <c r="Q343" s="62"/>
      <c r="R343" s="62"/>
      <c r="S343" s="62"/>
      <c r="T343" s="62"/>
      <c r="U343" s="204"/>
      <c r="V343" s="205"/>
      <c r="W343" s="205"/>
      <c r="X343" s="205"/>
      <c r="Y343" s="73"/>
      <c r="Z343" s="4"/>
      <c r="AA343" s="4"/>
      <c r="AB343" s="4"/>
      <c r="AC343" s="4"/>
      <c r="AD343" s="4"/>
    </row>
    <row r="344" spans="1:30" ht="18">
      <c r="A344" s="477">
        <v>10</v>
      </c>
      <c r="B344" s="1025" t="s">
        <v>166</v>
      </c>
      <c r="C344" s="646">
        <f t="shared" si="35"/>
        <v>1392.413</v>
      </c>
      <c r="D344" s="664">
        <v>473.4614800000002</v>
      </c>
      <c r="E344" s="354">
        <f t="shared" si="36"/>
        <v>0.34002948837737096</v>
      </c>
      <c r="F344" s="235"/>
      <c r="G344" s="236"/>
      <c r="H344" s="236"/>
      <c r="I344" s="1026">
        <v>882.5137</v>
      </c>
      <c r="J344" s="1026">
        <v>636.5902</v>
      </c>
      <c r="K344" s="739">
        <f t="shared" si="37"/>
        <v>1519.1039</v>
      </c>
      <c r="M344" s="1027">
        <v>624.6016999999999</v>
      </c>
      <c r="N344" s="1026">
        <v>479.79659999999996</v>
      </c>
      <c r="O344" s="739">
        <f t="shared" si="38"/>
        <v>1104.3982999999998</v>
      </c>
      <c r="P344" s="62"/>
      <c r="Q344" s="62"/>
      <c r="R344" s="62"/>
      <c r="S344" s="62"/>
      <c r="T344" s="62"/>
      <c r="U344" s="204"/>
      <c r="V344" s="205"/>
      <c r="W344" s="205"/>
      <c r="X344" s="205"/>
      <c r="Y344" s="73"/>
      <c r="Z344" s="4"/>
      <c r="AA344" s="4"/>
      <c r="AB344" s="4"/>
      <c r="AC344" s="4"/>
      <c r="AD344" s="4"/>
    </row>
    <row r="345" spans="1:30" s="6" customFormat="1" ht="18">
      <c r="A345" s="477">
        <v>11</v>
      </c>
      <c r="B345" s="1025" t="s">
        <v>145</v>
      </c>
      <c r="C345" s="646">
        <f t="shared" si="35"/>
        <v>410.179</v>
      </c>
      <c r="D345" s="664">
        <v>81.48885000000004</v>
      </c>
      <c r="E345" s="354">
        <f t="shared" si="36"/>
        <v>0.19866655777111955</v>
      </c>
      <c r="F345" s="235"/>
      <c r="G345" s="236"/>
      <c r="H345" s="236"/>
      <c r="I345" s="1024">
        <v>239.58</v>
      </c>
      <c r="J345" s="971">
        <v>169.69</v>
      </c>
      <c r="K345" s="739">
        <f t="shared" si="37"/>
        <v>409.27</v>
      </c>
      <c r="L345" s="65"/>
      <c r="M345" s="1024">
        <v>165.6692</v>
      </c>
      <c r="N345" s="971">
        <v>128.30765</v>
      </c>
      <c r="O345" s="739">
        <f t="shared" si="38"/>
        <v>293.97685</v>
      </c>
      <c r="P345" s="66"/>
      <c r="Q345" s="298"/>
      <c r="R345" s="66"/>
      <c r="S345" s="66"/>
      <c r="T345" s="66"/>
      <c r="U345" s="206"/>
      <c r="V345" s="207"/>
      <c r="W345" s="207"/>
      <c r="X345" s="207"/>
      <c r="Y345" s="85"/>
      <c r="Z345" s="70"/>
      <c r="AA345" s="70"/>
      <c r="AB345" s="70"/>
      <c r="AC345" s="70"/>
      <c r="AD345" s="70"/>
    </row>
    <row r="346" spans="1:30" ht="18">
      <c r="A346" s="477">
        <v>12</v>
      </c>
      <c r="B346" s="1025" t="s">
        <v>146</v>
      </c>
      <c r="C346" s="646">
        <f t="shared" si="35"/>
        <v>502.854</v>
      </c>
      <c r="D346" s="664">
        <v>290.73815</v>
      </c>
      <c r="E346" s="354">
        <f t="shared" si="36"/>
        <v>0.5781760709868073</v>
      </c>
      <c r="F346" s="235"/>
      <c r="G346" s="236"/>
      <c r="H346" s="236"/>
      <c r="I346" s="1024">
        <v>294.42999999999995</v>
      </c>
      <c r="J346" s="971">
        <v>177.68</v>
      </c>
      <c r="K346" s="739">
        <f t="shared" si="37"/>
        <v>472.10999999999996</v>
      </c>
      <c r="M346" s="1024">
        <v>119.1278</v>
      </c>
      <c r="N346" s="971">
        <v>69.87375</v>
      </c>
      <c r="O346" s="739">
        <f t="shared" si="38"/>
        <v>189.00155</v>
      </c>
      <c r="P346" s="62"/>
      <c r="Q346" s="62"/>
      <c r="R346" s="62"/>
      <c r="S346" s="62"/>
      <c r="T346" s="62"/>
      <c r="U346" s="204"/>
      <c r="V346" s="205"/>
      <c r="W346" s="205"/>
      <c r="X346" s="205"/>
      <c r="Y346" s="73"/>
      <c r="Z346" s="4"/>
      <c r="AA346" s="4"/>
      <c r="AB346" s="4"/>
      <c r="AC346" s="4"/>
      <c r="AD346" s="4"/>
    </row>
    <row r="347" spans="1:30" ht="18">
      <c r="A347" s="477">
        <v>13</v>
      </c>
      <c r="B347" s="1025" t="s">
        <v>147</v>
      </c>
      <c r="C347" s="646">
        <f t="shared" si="35"/>
        <v>1152.25</v>
      </c>
      <c r="D347" s="664">
        <v>254.78429999999997</v>
      </c>
      <c r="E347" s="354">
        <f>D347/C347</f>
        <v>0.22111894120199607</v>
      </c>
      <c r="F347" s="235"/>
      <c r="G347" s="236"/>
      <c r="H347" s="236"/>
      <c r="I347" s="1024">
        <v>655</v>
      </c>
      <c r="J347" s="971">
        <v>482.12</v>
      </c>
      <c r="K347" s="739">
        <f t="shared" si="37"/>
        <v>1137.12</v>
      </c>
      <c r="M347" s="1024">
        <v>408.39889999999997</v>
      </c>
      <c r="N347" s="971">
        <v>345.93420000000003</v>
      </c>
      <c r="O347" s="739">
        <f t="shared" si="38"/>
        <v>754.3331000000001</v>
      </c>
      <c r="P347" s="62"/>
      <c r="Q347" s="62"/>
      <c r="R347" s="62"/>
      <c r="S347" s="62"/>
      <c r="T347" s="62"/>
      <c r="U347" s="204"/>
      <c r="V347" s="205"/>
      <c r="W347" s="205"/>
      <c r="X347" s="205"/>
      <c r="Y347" s="73"/>
      <c r="Z347" s="4"/>
      <c r="AA347" s="4"/>
      <c r="AB347" s="4"/>
      <c r="AC347" s="4"/>
      <c r="AD347" s="4"/>
    </row>
    <row r="348" spans="1:30" ht="18">
      <c r="A348" s="477">
        <v>14</v>
      </c>
      <c r="B348" s="1025" t="s">
        <v>148</v>
      </c>
      <c r="C348" s="646">
        <f t="shared" si="35"/>
        <v>1356.223</v>
      </c>
      <c r="D348" s="664">
        <v>355.313437</v>
      </c>
      <c r="E348" s="354">
        <f aca="true" t="shared" si="39" ref="E348:E356">D348/C348</f>
        <v>0.2619874732990076</v>
      </c>
      <c r="F348" s="235"/>
      <c r="G348" s="236"/>
      <c r="H348" s="236"/>
      <c r="I348" s="1024">
        <v>551.76</v>
      </c>
      <c r="J348" s="971">
        <v>329.28</v>
      </c>
      <c r="K348" s="739">
        <f t="shared" si="37"/>
        <v>881.04</v>
      </c>
      <c r="M348" s="1024">
        <v>364.017063</v>
      </c>
      <c r="N348" s="971">
        <v>219.82680000000002</v>
      </c>
      <c r="O348" s="739">
        <f t="shared" si="38"/>
        <v>583.843863</v>
      </c>
      <c r="P348" s="62"/>
      <c r="Q348" s="62"/>
      <c r="R348" s="62"/>
      <c r="S348" s="62"/>
      <c r="T348" s="62"/>
      <c r="U348" s="204"/>
      <c r="V348" s="205"/>
      <c r="W348" s="205"/>
      <c r="X348" s="205"/>
      <c r="Y348" s="73"/>
      <c r="Z348" s="4"/>
      <c r="AA348" s="4"/>
      <c r="AB348" s="4"/>
      <c r="AC348" s="4"/>
      <c r="AD348" s="4"/>
    </row>
    <row r="349" spans="1:30" ht="18">
      <c r="A349" s="477">
        <v>15</v>
      </c>
      <c r="B349" s="1025" t="s">
        <v>149</v>
      </c>
      <c r="C349" s="646">
        <f t="shared" si="35"/>
        <v>681.78</v>
      </c>
      <c r="D349" s="664">
        <v>172.27435000000008</v>
      </c>
      <c r="E349" s="354">
        <f t="shared" si="39"/>
        <v>0.25268319692569463</v>
      </c>
      <c r="F349" s="235"/>
      <c r="G349" s="236"/>
      <c r="H349" s="236"/>
      <c r="I349" s="1024">
        <v>264.67</v>
      </c>
      <c r="J349" s="971">
        <v>182.16000000000003</v>
      </c>
      <c r="K349" s="739">
        <f t="shared" si="37"/>
        <v>446.83000000000004</v>
      </c>
      <c r="M349" s="1024">
        <v>151.2871</v>
      </c>
      <c r="N349" s="971">
        <v>114.54015</v>
      </c>
      <c r="O349" s="739">
        <f t="shared" si="38"/>
        <v>265.82725</v>
      </c>
      <c r="P349" s="62"/>
      <c r="Q349" s="62"/>
      <c r="R349" s="62"/>
      <c r="S349" s="62"/>
      <c r="T349" s="62"/>
      <c r="U349" s="204"/>
      <c r="V349" s="205"/>
      <c r="W349" s="205"/>
      <c r="X349" s="205"/>
      <c r="Y349" s="73"/>
      <c r="Z349" s="4"/>
      <c r="AA349" s="4"/>
      <c r="AB349" s="4"/>
      <c r="AC349" s="4"/>
      <c r="AD349" s="4"/>
    </row>
    <row r="350" spans="1:30" s="6" customFormat="1" ht="18">
      <c r="A350" s="477">
        <v>16</v>
      </c>
      <c r="B350" s="1025" t="s">
        <v>150</v>
      </c>
      <c r="C350" s="646">
        <f t="shared" si="35"/>
        <v>621.28</v>
      </c>
      <c r="D350" s="664">
        <v>140.26534999999998</v>
      </c>
      <c r="E350" s="354">
        <f t="shared" si="39"/>
        <v>0.22576833311872263</v>
      </c>
      <c r="F350" s="235"/>
      <c r="G350" s="236"/>
      <c r="H350" s="236"/>
      <c r="I350" s="1024">
        <v>341.29999999999995</v>
      </c>
      <c r="J350" s="971">
        <v>275.86</v>
      </c>
      <c r="K350" s="739">
        <f t="shared" si="37"/>
        <v>617.16</v>
      </c>
      <c r="L350" s="65"/>
      <c r="M350" s="1024">
        <v>271.759</v>
      </c>
      <c r="N350" s="971">
        <v>180.01485</v>
      </c>
      <c r="O350" s="739">
        <f t="shared" si="38"/>
        <v>451.77385000000004</v>
      </c>
      <c r="P350" s="66"/>
      <c r="Q350" s="66"/>
      <c r="R350" s="66"/>
      <c r="S350" s="66"/>
      <c r="T350" s="66"/>
      <c r="U350" s="206"/>
      <c r="V350" s="207"/>
      <c r="W350" s="207"/>
      <c r="X350" s="207"/>
      <c r="Y350" s="85"/>
      <c r="Z350" s="70"/>
      <c r="AA350" s="70"/>
      <c r="AB350" s="70"/>
      <c r="AC350" s="70"/>
      <c r="AD350" s="70"/>
    </row>
    <row r="351" spans="1:30" ht="18">
      <c r="A351" s="477">
        <v>17</v>
      </c>
      <c r="B351" s="1025" t="s">
        <v>151</v>
      </c>
      <c r="C351" s="646">
        <f t="shared" si="35"/>
        <v>412.94000000000005</v>
      </c>
      <c r="D351" s="664">
        <v>272.98339999999996</v>
      </c>
      <c r="E351" s="354">
        <f t="shared" si="39"/>
        <v>0.661072795079188</v>
      </c>
      <c r="F351" s="235"/>
      <c r="G351" s="236"/>
      <c r="H351" s="236"/>
      <c r="I351" s="1024">
        <v>258.38</v>
      </c>
      <c r="J351" s="971">
        <v>154.19</v>
      </c>
      <c r="K351" s="739">
        <f t="shared" si="37"/>
        <v>412.57</v>
      </c>
      <c r="M351" s="1024">
        <v>111.1334</v>
      </c>
      <c r="N351" s="971">
        <v>64.71270000000001</v>
      </c>
      <c r="O351" s="739">
        <f t="shared" si="38"/>
        <v>175.8461</v>
      </c>
      <c r="P351" s="62"/>
      <c r="Q351" s="62"/>
      <c r="R351" s="62"/>
      <c r="S351" s="62"/>
      <c r="T351" s="62"/>
      <c r="U351" s="204"/>
      <c r="V351" s="205"/>
      <c r="W351" s="205"/>
      <c r="X351" s="205"/>
      <c r="Y351" s="73"/>
      <c r="Z351" s="4"/>
      <c r="AA351" s="4"/>
      <c r="AB351" s="4"/>
      <c r="AC351" s="4"/>
      <c r="AD351" s="4"/>
    </row>
    <row r="352" spans="1:30" ht="18">
      <c r="A352" s="477">
        <v>18</v>
      </c>
      <c r="B352" s="1025" t="s">
        <v>152</v>
      </c>
      <c r="C352" s="646">
        <f t="shared" si="35"/>
        <v>1433.905</v>
      </c>
      <c r="D352" s="664">
        <v>327.17770000000013</v>
      </c>
      <c r="E352" s="354">
        <f t="shared" si="39"/>
        <v>0.22817250794160013</v>
      </c>
      <c r="F352" s="235"/>
      <c r="G352" s="236"/>
      <c r="H352" s="236"/>
      <c r="I352" s="1024">
        <v>563.6800000000001</v>
      </c>
      <c r="J352" s="971">
        <v>464.4</v>
      </c>
      <c r="K352" s="739">
        <f t="shared" si="37"/>
        <v>1028.08</v>
      </c>
      <c r="M352" s="1024">
        <v>454.2998</v>
      </c>
      <c r="N352" s="971">
        <v>406.1715</v>
      </c>
      <c r="O352" s="739">
        <f t="shared" si="38"/>
        <v>860.4712999999999</v>
      </c>
      <c r="P352" s="62"/>
      <c r="Q352" s="62"/>
      <c r="R352" s="62"/>
      <c r="S352" s="62"/>
      <c r="T352" s="62"/>
      <c r="U352" s="204"/>
      <c r="V352" s="205"/>
      <c r="W352" s="205"/>
      <c r="X352" s="205"/>
      <c r="Y352" s="73"/>
      <c r="Z352" s="4"/>
      <c r="AA352" s="4"/>
      <c r="AB352" s="4"/>
      <c r="AC352" s="4"/>
      <c r="AD352" s="4"/>
    </row>
    <row r="353" spans="1:30" ht="18">
      <c r="A353" s="477">
        <v>19</v>
      </c>
      <c r="B353" s="1025" t="s">
        <v>153</v>
      </c>
      <c r="C353" s="646">
        <f t="shared" si="35"/>
        <v>767.294</v>
      </c>
      <c r="D353" s="664">
        <v>97.87955</v>
      </c>
      <c r="E353" s="354">
        <f t="shared" si="39"/>
        <v>0.12756459714268584</v>
      </c>
      <c r="F353" s="235"/>
      <c r="G353" s="236"/>
      <c r="H353" s="236"/>
      <c r="I353" s="1024">
        <v>316.35</v>
      </c>
      <c r="J353" s="971">
        <v>213.51</v>
      </c>
      <c r="K353" s="739">
        <f t="shared" si="37"/>
        <v>529.86</v>
      </c>
      <c r="M353" s="1024">
        <v>247.6712</v>
      </c>
      <c r="N353" s="971">
        <v>214.94115</v>
      </c>
      <c r="O353" s="739">
        <f t="shared" si="38"/>
        <v>462.61235</v>
      </c>
      <c r="P353" s="62"/>
      <c r="Q353" s="62"/>
      <c r="R353" s="62"/>
      <c r="S353" s="62"/>
      <c r="T353" s="62"/>
      <c r="U353" s="204"/>
      <c r="V353" s="205"/>
      <c r="W353" s="205"/>
      <c r="X353" s="205"/>
      <c r="Y353" s="73"/>
      <c r="Z353" s="4"/>
      <c r="AA353" s="4"/>
      <c r="AB353" s="4"/>
      <c r="AC353" s="4"/>
      <c r="AD353" s="4"/>
    </row>
    <row r="354" spans="1:30" ht="18">
      <c r="A354" s="477">
        <v>20</v>
      </c>
      <c r="B354" s="1025" t="s">
        <v>154</v>
      </c>
      <c r="C354" s="646">
        <f t="shared" si="35"/>
        <v>1718.728</v>
      </c>
      <c r="D354" s="664">
        <v>347.94635000000005</v>
      </c>
      <c r="E354" s="354">
        <f t="shared" si="39"/>
        <v>0.2024441040118041</v>
      </c>
      <c r="F354" s="235"/>
      <c r="G354" s="236"/>
      <c r="H354" s="236"/>
      <c r="I354" s="1024">
        <v>501.79999999999995</v>
      </c>
      <c r="J354" s="971">
        <v>346.75</v>
      </c>
      <c r="K354" s="739">
        <f t="shared" si="37"/>
        <v>848.55</v>
      </c>
      <c r="M354" s="1024">
        <v>492.43069999999994</v>
      </c>
      <c r="N354" s="971">
        <v>316.35195</v>
      </c>
      <c r="O354" s="739">
        <f t="shared" si="38"/>
        <v>808.7826499999999</v>
      </c>
      <c r="P354" s="62"/>
      <c r="Q354" s="62"/>
      <c r="R354" s="62"/>
      <c r="S354" s="62"/>
      <c r="T354" s="62"/>
      <c r="U354" s="204"/>
      <c r="V354" s="205"/>
      <c r="W354" s="205"/>
      <c r="X354" s="205"/>
      <c r="Y354" s="73"/>
      <c r="Z354" s="4"/>
      <c r="AA354" s="4"/>
      <c r="AB354" s="4"/>
      <c r="AC354" s="4"/>
      <c r="AD354" s="4"/>
    </row>
    <row r="355" spans="1:30" ht="18">
      <c r="A355" s="477">
        <v>21</v>
      </c>
      <c r="B355" s="1025" t="s">
        <v>155</v>
      </c>
      <c r="C355" s="646">
        <f t="shared" si="35"/>
        <v>106.722</v>
      </c>
      <c r="D355" s="664">
        <v>39.94765</v>
      </c>
      <c r="E355" s="354">
        <f t="shared" si="39"/>
        <v>0.3743150428215364</v>
      </c>
      <c r="F355" s="235"/>
      <c r="G355" s="236"/>
      <c r="H355" s="236"/>
      <c r="I355" s="1024">
        <v>85.84</v>
      </c>
      <c r="J355" s="971">
        <v>72.81</v>
      </c>
      <c r="K355" s="739">
        <f t="shared" si="37"/>
        <v>158.65</v>
      </c>
      <c r="M355" s="1024">
        <v>83.9493</v>
      </c>
      <c r="N355" s="971">
        <v>39.84225</v>
      </c>
      <c r="O355" s="739">
        <f t="shared" si="38"/>
        <v>123.79155</v>
      </c>
      <c r="P355" s="62"/>
      <c r="Q355" s="62"/>
      <c r="R355" s="62"/>
      <c r="S355" s="62"/>
      <c r="T355" s="62"/>
      <c r="U355" s="204"/>
      <c r="V355" s="205"/>
      <c r="W355" s="205"/>
      <c r="X355" s="205"/>
      <c r="Y355" s="73"/>
      <c r="Z355" s="4"/>
      <c r="AA355" s="4"/>
      <c r="AB355" s="4"/>
      <c r="AC355" s="4"/>
      <c r="AD355" s="4"/>
    </row>
    <row r="356" spans="1:30" ht="18.75" thickBot="1">
      <c r="A356" s="762">
        <v>22</v>
      </c>
      <c r="B356" s="1025" t="s">
        <v>156</v>
      </c>
      <c r="C356" s="750">
        <f t="shared" si="35"/>
        <v>227.051</v>
      </c>
      <c r="D356" s="763">
        <v>17.0103</v>
      </c>
      <c r="E356" s="764">
        <f t="shared" si="39"/>
        <v>0.07491841040118741</v>
      </c>
      <c r="F356" s="235"/>
      <c r="G356" s="236"/>
      <c r="H356" s="236"/>
      <c r="I356" s="1024">
        <v>48.709999999999994</v>
      </c>
      <c r="J356" s="971">
        <v>88.07</v>
      </c>
      <c r="K356" s="739">
        <f t="shared" si="37"/>
        <v>136.77999999999997</v>
      </c>
      <c r="M356" s="1024">
        <v>119.9</v>
      </c>
      <c r="N356" s="971">
        <v>94.64999999999999</v>
      </c>
      <c r="O356" s="739">
        <f t="shared" si="38"/>
        <v>214.55</v>
      </c>
      <c r="P356" s="62"/>
      <c r="Q356" s="62"/>
      <c r="R356" s="62"/>
      <c r="S356" s="62"/>
      <c r="T356" s="62"/>
      <c r="U356" s="204"/>
      <c r="V356" s="205"/>
      <c r="W356" s="205"/>
      <c r="X356" s="205"/>
      <c r="Y356" s="73"/>
      <c r="Z356" s="4"/>
      <c r="AA356" s="4"/>
      <c r="AB356" s="4"/>
      <c r="AC356" s="4"/>
      <c r="AD356" s="4"/>
    </row>
    <row r="357" spans="1:30" ht="16.5" thickBot="1">
      <c r="A357" s="765"/>
      <c r="B357" s="766" t="s">
        <v>11</v>
      </c>
      <c r="C357" s="647">
        <f>SUM(C335:C356)</f>
        <v>19935.300000000003</v>
      </c>
      <c r="D357" s="748">
        <f>SUM(D335:D356)</f>
        <v>4418.903677000001</v>
      </c>
      <c r="E357" s="767">
        <f>D357/C357</f>
        <v>0.22166226126519292</v>
      </c>
      <c r="F357" s="478"/>
      <c r="G357" s="236"/>
      <c r="H357" s="236"/>
      <c r="I357" s="806">
        <f>SUM(I335:I356)</f>
        <v>9742.26796</v>
      </c>
      <c r="J357" s="806">
        <f>SUM(J335:J356)</f>
        <v>7147.771029999999</v>
      </c>
      <c r="K357" s="739">
        <f t="shared" si="37"/>
        <v>16890.038989999997</v>
      </c>
      <c r="M357" s="806">
        <f>SUM(M335:M356)</f>
        <v>7403.074252999999</v>
      </c>
      <c r="N357" s="806">
        <f>SUM(N335:N356)</f>
        <v>5595.70208</v>
      </c>
      <c r="O357" s="739">
        <f t="shared" si="38"/>
        <v>12998.776332999998</v>
      </c>
      <c r="P357" s="62"/>
      <c r="Q357" s="62"/>
      <c r="R357" s="62"/>
      <c r="S357" s="62"/>
      <c r="T357" s="62"/>
      <c r="U357" s="62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5.75">
      <c r="A358" s="237"/>
      <c r="B358" s="235"/>
      <c r="C358" s="235"/>
      <c r="D358" s="237"/>
      <c r="E358" s="238"/>
      <c r="F358" s="235"/>
      <c r="G358" s="236"/>
      <c r="H358" s="236"/>
      <c r="I358" s="236"/>
      <c r="J358" s="236"/>
      <c r="P358" s="62"/>
      <c r="Q358" s="62"/>
      <c r="R358" s="62"/>
      <c r="S358" s="62"/>
      <c r="T358" s="62"/>
      <c r="U358" s="62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5.75">
      <c r="A359" s="237"/>
      <c r="B359" s="235"/>
      <c r="C359" s="235"/>
      <c r="D359" s="237"/>
      <c r="E359" s="238"/>
      <c r="F359" s="235"/>
      <c r="G359" s="236"/>
      <c r="H359" s="236"/>
      <c r="I359" s="236"/>
      <c r="J359" s="236"/>
      <c r="P359" s="62"/>
      <c r="Q359" s="62"/>
      <c r="R359" s="62"/>
      <c r="S359" s="62"/>
      <c r="T359" s="62"/>
      <c r="U359" s="62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5.75">
      <c r="A360" s="479"/>
      <c r="B360" s="480"/>
      <c r="C360" s="480"/>
      <c r="D360" s="481"/>
      <c r="E360" s="482"/>
      <c r="F360" s="235"/>
      <c r="G360" s="236"/>
      <c r="H360" s="236"/>
      <c r="I360" s="236"/>
      <c r="J360" s="236"/>
      <c r="P360" s="62"/>
      <c r="Q360" s="62"/>
      <c r="R360" s="62"/>
      <c r="S360" s="62"/>
      <c r="T360" s="62"/>
      <c r="U360" s="62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5.75">
      <c r="A361" s="294" t="s">
        <v>122</v>
      </c>
      <c r="B361" s="294"/>
      <c r="C361" s="294"/>
      <c r="D361" s="294"/>
      <c r="E361" s="294"/>
      <c r="F361" s="235"/>
      <c r="G361" s="236"/>
      <c r="H361" s="236"/>
      <c r="I361" s="236"/>
      <c r="J361" s="236"/>
      <c r="P361" s="62"/>
      <c r="Q361" s="62"/>
      <c r="R361" s="62"/>
      <c r="S361" s="62"/>
      <c r="T361" s="62"/>
      <c r="U361" s="62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6.5" thickBot="1">
      <c r="A362" s="234"/>
      <c r="B362" s="235"/>
      <c r="C362" s="235"/>
      <c r="D362" s="237"/>
      <c r="E362" s="238"/>
      <c r="F362" s="483" t="s">
        <v>12</v>
      </c>
      <c r="G362" s="236"/>
      <c r="H362" s="236"/>
      <c r="I362" s="236"/>
      <c r="J362" s="236"/>
      <c r="P362" s="62"/>
      <c r="Q362" s="62"/>
      <c r="R362" s="62"/>
      <c r="S362" s="62"/>
      <c r="T362" s="62"/>
      <c r="U362" s="62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48" customHeight="1">
      <c r="A363" s="475" t="s">
        <v>13</v>
      </c>
      <c r="B363" s="476" t="s">
        <v>437</v>
      </c>
      <c r="C363" s="476" t="s">
        <v>450</v>
      </c>
      <c r="D363" s="476" t="s">
        <v>14</v>
      </c>
      <c r="E363" s="484" t="s">
        <v>15</v>
      </c>
      <c r="F363" s="730" t="s">
        <v>16</v>
      </c>
      <c r="G363" s="236"/>
      <c r="H363" s="236"/>
      <c r="I363" s="741" t="s">
        <v>181</v>
      </c>
      <c r="J363" s="741" t="s">
        <v>182</v>
      </c>
      <c r="K363" s="741" t="s">
        <v>183</v>
      </c>
      <c r="P363" s="62"/>
      <c r="Q363" s="62"/>
      <c r="R363" s="62"/>
      <c r="S363" s="62"/>
      <c r="T363" s="62"/>
      <c r="U363" s="62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6.5" thickBot="1">
      <c r="A364" s="485">
        <f>C357</f>
        <v>19935.300000000003</v>
      </c>
      <c r="B364" s="873">
        <f>D330</f>
        <v>527.6410200000005</v>
      </c>
      <c r="C364" s="874">
        <f>E393</f>
        <v>16890.03899</v>
      </c>
      <c r="D364" s="486">
        <f>B364+C364</f>
        <v>17417.68001</v>
      </c>
      <c r="E364" s="487">
        <f>D364/A364</f>
        <v>0.8737104538181014</v>
      </c>
      <c r="F364" s="368">
        <f>A364*85/100</f>
        <v>16945.005</v>
      </c>
      <c r="G364" s="236"/>
      <c r="H364" s="236"/>
      <c r="I364" s="1026">
        <v>115.99164000000007</v>
      </c>
      <c r="J364" s="1028">
        <v>117.83618999999999</v>
      </c>
      <c r="K364" s="736">
        <f>SUM(I364:J364)</f>
        <v>233.82783000000006</v>
      </c>
      <c r="P364" s="62"/>
      <c r="Q364" s="298"/>
      <c r="R364" s="62"/>
      <c r="S364" s="62"/>
      <c r="T364" s="62"/>
      <c r="U364" s="62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5.75">
      <c r="A365" s="1153" t="s">
        <v>67</v>
      </c>
      <c r="B365" s="1153"/>
      <c r="C365" s="1153"/>
      <c r="D365" s="463"/>
      <c r="E365" s="463"/>
      <c r="F365" s="235"/>
      <c r="G365" s="236"/>
      <c r="H365" s="236"/>
      <c r="I365" s="1026">
        <v>44.24560000000001</v>
      </c>
      <c r="J365" s="1028">
        <v>37.89470000000003</v>
      </c>
      <c r="K365" s="736">
        <f aca="true" t="shared" si="40" ref="K365:K386">SUM(I365:J365)</f>
        <v>82.14030000000004</v>
      </c>
      <c r="P365" s="62"/>
      <c r="Q365" s="62"/>
      <c r="R365" s="62"/>
      <c r="S365" s="62"/>
      <c r="T365" s="62"/>
      <c r="U365" s="62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5.75">
      <c r="A366" s="237"/>
      <c r="B366" s="235"/>
      <c r="C366" s="235"/>
      <c r="D366" s="237"/>
      <c r="E366" s="238"/>
      <c r="F366" s="235"/>
      <c r="G366" s="236"/>
      <c r="H366" s="236"/>
      <c r="I366" s="1026">
        <v>135.52860000000004</v>
      </c>
      <c r="J366" s="1028">
        <v>121.75464</v>
      </c>
      <c r="K366" s="736">
        <f t="shared" si="40"/>
        <v>257.28324000000003</v>
      </c>
      <c r="P366" s="62"/>
      <c r="Q366" s="62"/>
      <c r="R366" s="62"/>
      <c r="S366" s="62"/>
      <c r="T366" s="62"/>
      <c r="U366" s="62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5.75">
      <c r="A367" s="237"/>
      <c r="B367" s="235"/>
      <c r="C367" s="235"/>
      <c r="D367" s="237"/>
      <c r="E367" s="238"/>
      <c r="F367" s="235"/>
      <c r="G367" s="236"/>
      <c r="H367" s="236"/>
      <c r="I367" s="1026">
        <v>95.86262999999997</v>
      </c>
      <c r="J367" s="1028">
        <v>78.8230299999999</v>
      </c>
      <c r="K367" s="736">
        <f t="shared" si="40"/>
        <v>174.68565999999987</v>
      </c>
      <c r="P367" s="62"/>
      <c r="Q367" s="62"/>
      <c r="R367" s="62"/>
      <c r="S367" s="62"/>
      <c r="T367" s="62"/>
      <c r="U367" s="62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5.75">
      <c r="A368" s="294" t="s">
        <v>453</v>
      </c>
      <c r="B368" s="294"/>
      <c r="C368" s="294"/>
      <c r="D368" s="237"/>
      <c r="E368" s="238"/>
      <c r="F368" s="235"/>
      <c r="G368" s="236"/>
      <c r="H368" s="236"/>
      <c r="I368" s="1026">
        <v>239.97860000000003</v>
      </c>
      <c r="J368" s="1028">
        <v>151.34970000000004</v>
      </c>
      <c r="K368" s="736">
        <f t="shared" si="40"/>
        <v>391.32830000000007</v>
      </c>
      <c r="P368" s="62"/>
      <c r="Q368" s="62"/>
      <c r="R368" s="62"/>
      <c r="S368" s="62"/>
      <c r="T368" s="62"/>
      <c r="U368" s="62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6.5" thickBot="1">
      <c r="A369" s="538" t="s">
        <v>382</v>
      </c>
      <c r="B369" s="538"/>
      <c r="C369" s="235"/>
      <c r="D369" s="237"/>
      <c r="E369" s="238"/>
      <c r="F369" s="235"/>
      <c r="G369" s="236"/>
      <c r="H369" s="236"/>
      <c r="I369" s="1026">
        <v>30.920700000000068</v>
      </c>
      <c r="J369" s="1028">
        <v>123.09215</v>
      </c>
      <c r="K369" s="737">
        <f t="shared" si="40"/>
        <v>154.01285000000007</v>
      </c>
      <c r="P369" s="62"/>
      <c r="Q369" s="62"/>
      <c r="R369" s="62"/>
      <c r="S369" s="62"/>
      <c r="T369" s="62"/>
      <c r="U369" s="62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45.75" customHeight="1" thickBot="1">
      <c r="A370" s="759" t="s">
        <v>3</v>
      </c>
      <c r="B370" s="760" t="s">
        <v>17</v>
      </c>
      <c r="C370" s="771" t="s">
        <v>415</v>
      </c>
      <c r="D370" s="771" t="s">
        <v>437</v>
      </c>
      <c r="E370" s="772" t="s">
        <v>89</v>
      </c>
      <c r="F370" s="760" t="s">
        <v>18</v>
      </c>
      <c r="G370" s="773" t="s">
        <v>19</v>
      </c>
      <c r="H370" s="634"/>
      <c r="I370" s="1026">
        <v>156.05800000000005</v>
      </c>
      <c r="J370" s="1028">
        <v>110.02280000000005</v>
      </c>
      <c r="K370" s="736">
        <f t="shared" si="40"/>
        <v>266.08080000000007</v>
      </c>
      <c r="M370" s="302"/>
      <c r="N370" s="302"/>
      <c r="O370" s="302"/>
      <c r="P370" s="89"/>
      <c r="Q370" s="89"/>
      <c r="R370" s="89"/>
      <c r="S370" s="89"/>
      <c r="T370" s="89"/>
      <c r="U370" s="89"/>
      <c r="V370" s="10"/>
      <c r="W370" s="10"/>
      <c r="X370" s="10"/>
      <c r="Y370" s="10"/>
      <c r="Z370" s="4"/>
      <c r="AA370" s="4"/>
      <c r="AB370" s="4"/>
      <c r="AC370" s="4"/>
      <c r="AD370" s="4"/>
    </row>
    <row r="371" spans="1:30" ht="18">
      <c r="A371" s="742">
        <v>1</v>
      </c>
      <c r="B371" s="1025" t="s">
        <v>157</v>
      </c>
      <c r="C371" s="743">
        <f>C335</f>
        <v>1114.641</v>
      </c>
      <c r="D371" s="743">
        <f>D308</f>
        <v>25.080180000000013</v>
      </c>
      <c r="E371" s="768">
        <v>1115.2535</v>
      </c>
      <c r="F371" s="769">
        <f>D371+E371</f>
        <v>1140.33368</v>
      </c>
      <c r="G371" s="770">
        <f aca="true" t="shared" si="41" ref="G371:G393">F371/C371</f>
        <v>1.0230501838708606</v>
      </c>
      <c r="H371" s="635"/>
      <c r="I371" s="1026">
        <v>138.75352</v>
      </c>
      <c r="J371" s="1028">
        <v>85.87151000000009</v>
      </c>
      <c r="K371" s="737">
        <f t="shared" si="40"/>
        <v>224.6250300000001</v>
      </c>
      <c r="M371" s="31"/>
      <c r="N371" s="31"/>
      <c r="O371" s="31"/>
      <c r="P371" s="31"/>
      <c r="Q371" s="31"/>
      <c r="R371" s="31"/>
      <c r="S371" s="31"/>
      <c r="T371" s="31"/>
      <c r="U371" s="204"/>
      <c r="V371" s="205"/>
      <c r="W371" s="205"/>
      <c r="X371" s="205"/>
      <c r="Y371" s="90"/>
      <c r="Z371" s="4"/>
      <c r="AA371" s="4"/>
      <c r="AB371" s="4"/>
      <c r="AC371" s="4"/>
      <c r="AD371" s="4"/>
    </row>
    <row r="372" spans="1:30" ht="18">
      <c r="A372" s="256">
        <v>2</v>
      </c>
      <c r="B372" s="1025" t="s">
        <v>158</v>
      </c>
      <c r="C372" s="646">
        <f aca="true" t="shared" si="42" ref="C372:C392">C336</f>
        <v>299.805</v>
      </c>
      <c r="D372" s="646">
        <f aca="true" t="shared" si="43" ref="D372:D392">D309</f>
        <v>13.880800000000008</v>
      </c>
      <c r="E372" s="469">
        <v>313.3186</v>
      </c>
      <c r="F372" s="343">
        <f aca="true" t="shared" si="44" ref="F372:F392">D372+E372</f>
        <v>327.1994</v>
      </c>
      <c r="G372" s="489">
        <f t="shared" si="41"/>
        <v>1.0913740598055404</v>
      </c>
      <c r="H372" s="635"/>
      <c r="I372" s="1026">
        <v>-174.64510000000018</v>
      </c>
      <c r="J372" s="1028">
        <v>-61.70609999999999</v>
      </c>
      <c r="K372" s="736">
        <f t="shared" si="40"/>
        <v>-236.35120000000018</v>
      </c>
      <c r="M372" s="31"/>
      <c r="N372" s="31"/>
      <c r="O372" s="31"/>
      <c r="P372" s="31"/>
      <c r="Q372" s="31"/>
      <c r="R372" s="31"/>
      <c r="S372" s="31"/>
      <c r="T372" s="31"/>
      <c r="U372" s="204"/>
      <c r="V372" s="205"/>
      <c r="W372" s="205"/>
      <c r="X372" s="205"/>
      <c r="Y372" s="90"/>
      <c r="Z372" s="4"/>
      <c r="AA372" s="4"/>
      <c r="AB372" s="4"/>
      <c r="AC372" s="4"/>
      <c r="AD372" s="4"/>
    </row>
    <row r="373" spans="1:30" ht="18">
      <c r="A373" s="256">
        <v>3</v>
      </c>
      <c r="B373" s="1025" t="s">
        <v>159</v>
      </c>
      <c r="C373" s="646">
        <f t="shared" si="42"/>
        <v>1098.273</v>
      </c>
      <c r="D373" s="646">
        <f t="shared" si="43"/>
        <v>-23.00105999999994</v>
      </c>
      <c r="E373" s="469">
        <v>1183.6746</v>
      </c>
      <c r="F373" s="343">
        <f t="shared" si="44"/>
        <v>1160.6735400000002</v>
      </c>
      <c r="G373" s="489">
        <f t="shared" si="41"/>
        <v>1.0568169662734133</v>
      </c>
      <c r="H373" s="635"/>
      <c r="I373" s="1026">
        <v>292.4154400000001</v>
      </c>
      <c r="J373" s="1028">
        <v>181.04604000000012</v>
      </c>
      <c r="K373" s="736">
        <f t="shared" si="40"/>
        <v>473.4614800000002</v>
      </c>
      <c r="M373" s="31"/>
      <c r="N373" s="31"/>
      <c r="O373" s="31"/>
      <c r="P373" s="31"/>
      <c r="Q373" s="31"/>
      <c r="R373" s="31"/>
      <c r="S373" s="31"/>
      <c r="T373" s="31"/>
      <c r="U373" s="204"/>
      <c r="V373" s="205"/>
      <c r="W373" s="205"/>
      <c r="X373" s="205"/>
      <c r="Y373" s="90"/>
      <c r="Z373" s="4"/>
      <c r="AA373" s="4"/>
      <c r="AB373" s="4"/>
      <c r="AC373" s="4"/>
      <c r="AD373" s="4"/>
    </row>
    <row r="374" spans="1:30" ht="18">
      <c r="A374" s="256">
        <v>4</v>
      </c>
      <c r="B374" s="1025" t="s">
        <v>160</v>
      </c>
      <c r="C374" s="646">
        <f t="shared" si="42"/>
        <v>1370.391</v>
      </c>
      <c r="D374" s="646">
        <f t="shared" si="43"/>
        <v>65.15300999999988</v>
      </c>
      <c r="E374" s="469">
        <v>922.6179999999999</v>
      </c>
      <c r="F374" s="343">
        <f t="shared" si="44"/>
        <v>987.7710099999998</v>
      </c>
      <c r="G374" s="490">
        <f t="shared" si="41"/>
        <v>0.7207950212749499</v>
      </c>
      <c r="H374" s="635"/>
      <c r="I374" s="818">
        <v>52.45210000000003</v>
      </c>
      <c r="J374" s="813">
        <v>29.036750000000012</v>
      </c>
      <c r="K374" s="736">
        <f t="shared" si="40"/>
        <v>81.48885000000004</v>
      </c>
      <c r="M374" s="31"/>
      <c r="N374" s="31"/>
      <c r="O374" s="31"/>
      <c r="P374" s="31"/>
      <c r="Q374" s="31"/>
      <c r="R374" s="31"/>
      <c r="S374" s="31"/>
      <c r="T374" s="31"/>
      <c r="U374" s="204"/>
      <c r="V374" s="205"/>
      <c r="W374" s="205"/>
      <c r="X374" s="205"/>
      <c r="Y374" s="90"/>
      <c r="Z374" s="4"/>
      <c r="AA374" s="4"/>
      <c r="AB374" s="4"/>
      <c r="AC374" s="4"/>
      <c r="AD374" s="4"/>
    </row>
    <row r="375" spans="1:30" ht="18">
      <c r="A375" s="256">
        <v>5</v>
      </c>
      <c r="B375" s="1025" t="s">
        <v>161</v>
      </c>
      <c r="C375" s="646">
        <f t="shared" si="42"/>
        <v>1030.975</v>
      </c>
      <c r="D375" s="646">
        <f t="shared" si="43"/>
        <v>140.4559000000001</v>
      </c>
      <c r="E375" s="469">
        <v>913.4564</v>
      </c>
      <c r="F375" s="343">
        <f t="shared" si="44"/>
        <v>1053.9123000000002</v>
      </c>
      <c r="G375" s="489">
        <f t="shared" si="41"/>
        <v>1.0222481631465363</v>
      </c>
      <c r="H375" s="635"/>
      <c r="I375" s="818">
        <v>175.43419999999998</v>
      </c>
      <c r="J375" s="813">
        <v>115.30395000000001</v>
      </c>
      <c r="K375" s="736">
        <f t="shared" si="40"/>
        <v>290.73815</v>
      </c>
      <c r="M375" s="31"/>
      <c r="N375" s="31"/>
      <c r="O375" s="31"/>
      <c r="P375" s="91"/>
      <c r="Q375" s="91"/>
      <c r="R375" s="91"/>
      <c r="S375" s="91"/>
      <c r="T375" s="91"/>
      <c r="U375" s="208"/>
      <c r="V375" s="209"/>
      <c r="W375" s="209"/>
      <c r="X375" s="205"/>
      <c r="Y375" s="90"/>
      <c r="Z375" s="4"/>
      <c r="AA375" s="4"/>
      <c r="AB375" s="4"/>
      <c r="AC375" s="4"/>
      <c r="AD375" s="4"/>
    </row>
    <row r="376" spans="1:30" ht="18">
      <c r="A376" s="256">
        <v>6</v>
      </c>
      <c r="B376" s="1025" t="s">
        <v>162</v>
      </c>
      <c r="C376" s="646">
        <f t="shared" si="42"/>
        <v>1149.005</v>
      </c>
      <c r="D376" s="646">
        <f t="shared" si="43"/>
        <v>97.12804999999999</v>
      </c>
      <c r="E376" s="469">
        <v>756.693</v>
      </c>
      <c r="F376" s="343">
        <f t="shared" si="44"/>
        <v>853.82105</v>
      </c>
      <c r="G376" s="489">
        <f t="shared" si="41"/>
        <v>0.7430960265621124</v>
      </c>
      <c r="H376" s="635"/>
      <c r="I376" s="818">
        <v>181.9749</v>
      </c>
      <c r="J376" s="813">
        <v>72.80939999999998</v>
      </c>
      <c r="K376" s="736">
        <f t="shared" si="40"/>
        <v>254.78429999999997</v>
      </c>
      <c r="M376" s="31"/>
      <c r="N376" s="31"/>
      <c r="O376" s="31"/>
      <c r="P376" s="62"/>
      <c r="Q376" s="62"/>
      <c r="R376" s="62"/>
      <c r="S376" s="62"/>
      <c r="T376" s="62"/>
      <c r="U376" s="62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8">
      <c r="A377" s="256">
        <v>7</v>
      </c>
      <c r="B377" s="1025" t="s">
        <v>163</v>
      </c>
      <c r="C377" s="646">
        <f t="shared" si="42"/>
        <v>974.028</v>
      </c>
      <c r="D377" s="646">
        <f t="shared" si="43"/>
        <v>52.26440000000004</v>
      </c>
      <c r="E377" s="469">
        <v>746.3561</v>
      </c>
      <c r="F377" s="343">
        <f t="shared" si="44"/>
        <v>798.6205</v>
      </c>
      <c r="G377" s="489">
        <f t="shared" si="41"/>
        <v>0.8199153412427569</v>
      </c>
      <c r="H377" s="635"/>
      <c r="I377" s="818">
        <v>226.87493700000005</v>
      </c>
      <c r="J377" s="813">
        <v>128.4385</v>
      </c>
      <c r="K377" s="736">
        <f t="shared" si="40"/>
        <v>355.313437</v>
      </c>
      <c r="M377" s="31"/>
      <c r="N377" s="31"/>
      <c r="O377" s="31"/>
      <c r="P377" s="62"/>
      <c r="Q377" s="62"/>
      <c r="R377" s="62"/>
      <c r="S377" s="62"/>
      <c r="T377" s="62"/>
      <c r="U377" s="62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8">
      <c r="A378" s="256">
        <v>8</v>
      </c>
      <c r="B378" s="1025" t="s">
        <v>164</v>
      </c>
      <c r="C378" s="646">
        <f t="shared" si="42"/>
        <v>623.777</v>
      </c>
      <c r="D378" s="646">
        <f t="shared" si="43"/>
        <v>-31.65223999999994</v>
      </c>
      <c r="E378" s="469">
        <v>669.6566700000001</v>
      </c>
      <c r="F378" s="343">
        <f t="shared" si="44"/>
        <v>638.0044300000002</v>
      </c>
      <c r="G378" s="490">
        <f t="shared" si="41"/>
        <v>1.0228085197113714</v>
      </c>
      <c r="H378" s="635"/>
      <c r="I378" s="818">
        <v>130.54110000000003</v>
      </c>
      <c r="J378" s="813">
        <v>41.73325000000004</v>
      </c>
      <c r="K378" s="736">
        <f t="shared" si="40"/>
        <v>172.27435000000008</v>
      </c>
      <c r="M378" s="31"/>
      <c r="N378" s="31"/>
      <c r="O378" s="31"/>
      <c r="P378" s="62"/>
      <c r="Q378" s="62"/>
      <c r="R378" s="62"/>
      <c r="S378" s="62"/>
      <c r="T378" s="62"/>
      <c r="U378" s="62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8">
      <c r="A379" s="256">
        <v>9</v>
      </c>
      <c r="B379" s="1025" t="s">
        <v>165</v>
      </c>
      <c r="C379" s="646">
        <f t="shared" si="42"/>
        <v>1490.786</v>
      </c>
      <c r="D379" s="646">
        <f t="shared" si="43"/>
        <v>-375.02369999999996</v>
      </c>
      <c r="E379" s="469">
        <v>1671.8882199999998</v>
      </c>
      <c r="F379" s="343">
        <f t="shared" si="44"/>
        <v>1296.8645199999999</v>
      </c>
      <c r="G379" s="489">
        <f t="shared" si="41"/>
        <v>0.8699199751003831</v>
      </c>
      <c r="H379" s="635"/>
      <c r="I379" s="818">
        <v>51.345699999999965</v>
      </c>
      <c r="J379" s="813">
        <v>88.91965000000002</v>
      </c>
      <c r="K379" s="736">
        <f t="shared" si="40"/>
        <v>140.26534999999998</v>
      </c>
      <c r="M379" s="31"/>
      <c r="N379" s="31"/>
      <c r="O379" s="31"/>
      <c r="P379" s="62"/>
      <c r="Q379" s="62"/>
      <c r="R379" s="62"/>
      <c r="S379" s="62"/>
      <c r="T379" s="62"/>
      <c r="U379" s="62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8">
      <c r="A380" s="256">
        <v>10</v>
      </c>
      <c r="B380" s="1025" t="s">
        <v>166</v>
      </c>
      <c r="C380" s="646">
        <f t="shared" si="42"/>
        <v>1392.413</v>
      </c>
      <c r="D380" s="646">
        <f t="shared" si="43"/>
        <v>58.75588000000015</v>
      </c>
      <c r="E380" s="469">
        <v>1519.1039</v>
      </c>
      <c r="F380" s="343">
        <f t="shared" si="44"/>
        <v>1577.8597800000002</v>
      </c>
      <c r="G380" s="489">
        <f t="shared" si="41"/>
        <v>1.1331837464890089</v>
      </c>
      <c r="H380" s="635"/>
      <c r="I380" s="818">
        <v>148.14139999999998</v>
      </c>
      <c r="J380" s="813">
        <v>124.84199999999998</v>
      </c>
      <c r="K380" s="736">
        <f t="shared" si="40"/>
        <v>272.98339999999996</v>
      </c>
      <c r="M380" s="31"/>
      <c r="N380" s="31"/>
      <c r="O380" s="31"/>
      <c r="P380" s="62"/>
      <c r="Q380" s="62"/>
      <c r="R380" s="62"/>
      <c r="S380" s="62"/>
      <c r="T380" s="62"/>
      <c r="U380" s="208"/>
      <c r="V380" s="210"/>
      <c r="W380" s="210"/>
      <c r="X380" s="210"/>
      <c r="Y380" s="73"/>
      <c r="Z380" s="4"/>
      <c r="AA380" s="4"/>
      <c r="AB380" s="4"/>
      <c r="AC380" s="4"/>
      <c r="AD380" s="4"/>
    </row>
    <row r="381" spans="1:30" ht="18">
      <c r="A381" s="256">
        <v>11</v>
      </c>
      <c r="B381" s="1025" t="s">
        <v>145</v>
      </c>
      <c r="C381" s="646">
        <f t="shared" si="42"/>
        <v>410.179</v>
      </c>
      <c r="D381" s="646">
        <f t="shared" si="43"/>
        <v>-33.804300000000005</v>
      </c>
      <c r="E381" s="469">
        <v>409.27</v>
      </c>
      <c r="F381" s="343">
        <f t="shared" si="44"/>
        <v>375.46569999999997</v>
      </c>
      <c r="G381" s="489">
        <f t="shared" si="41"/>
        <v>0.915370362695311</v>
      </c>
      <c r="H381" s="635"/>
      <c r="I381" s="818">
        <v>228.63490000000002</v>
      </c>
      <c r="J381" s="813">
        <v>98.54280000000011</v>
      </c>
      <c r="K381" s="736">
        <f t="shared" si="40"/>
        <v>327.17770000000013</v>
      </c>
      <c r="M381" s="31"/>
      <c r="N381" s="31"/>
      <c r="O381" s="31"/>
      <c r="P381" s="62"/>
      <c r="Q381" s="62"/>
      <c r="R381" s="62"/>
      <c r="S381" s="62"/>
      <c r="T381" s="62"/>
      <c r="U381" s="20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8">
      <c r="A382" s="256">
        <v>12</v>
      </c>
      <c r="B382" s="1025" t="s">
        <v>146</v>
      </c>
      <c r="C382" s="646">
        <f t="shared" si="42"/>
        <v>502.854</v>
      </c>
      <c r="D382" s="646">
        <f t="shared" si="43"/>
        <v>7.629699999999994</v>
      </c>
      <c r="E382" s="469">
        <v>472.10999999999996</v>
      </c>
      <c r="F382" s="343">
        <f t="shared" si="44"/>
        <v>479.73969999999997</v>
      </c>
      <c r="G382" s="490">
        <f t="shared" si="41"/>
        <v>0.954033775211095</v>
      </c>
      <c r="H382" s="635"/>
      <c r="I382" s="818">
        <v>85.9176</v>
      </c>
      <c r="J382" s="813">
        <v>11.961950000000002</v>
      </c>
      <c r="K382" s="736">
        <f t="shared" si="40"/>
        <v>97.87955</v>
      </c>
      <c r="M382" s="31"/>
      <c r="N382" s="31"/>
      <c r="O382" s="31"/>
      <c r="P382" s="62"/>
      <c r="Q382" s="62"/>
      <c r="R382" s="62"/>
      <c r="S382" s="62"/>
      <c r="T382" s="62"/>
      <c r="U382" s="20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8">
      <c r="A383" s="256">
        <v>13</v>
      </c>
      <c r="B383" s="1025" t="s">
        <v>147</v>
      </c>
      <c r="C383" s="646">
        <f t="shared" si="42"/>
        <v>1152.25</v>
      </c>
      <c r="D383" s="646">
        <f t="shared" si="43"/>
        <v>-128.00259999999997</v>
      </c>
      <c r="E383" s="469">
        <v>1137.12</v>
      </c>
      <c r="F383" s="343">
        <f t="shared" si="44"/>
        <v>1009.1173999999999</v>
      </c>
      <c r="G383" s="489">
        <f aca="true" t="shared" si="45" ref="G383:G392">F383/C383</f>
        <v>0.8757799088739422</v>
      </c>
      <c r="H383" s="635"/>
      <c r="I383" s="818">
        <v>189.05890000000005</v>
      </c>
      <c r="J383" s="813">
        <v>158.88745</v>
      </c>
      <c r="K383" s="736">
        <f t="shared" si="40"/>
        <v>347.94635000000005</v>
      </c>
      <c r="M383" s="31"/>
      <c r="N383" s="31"/>
      <c r="O383" s="31"/>
      <c r="P383" s="31"/>
      <c r="Q383" s="31"/>
      <c r="R383" s="31"/>
      <c r="S383" s="31"/>
      <c r="T383" s="31"/>
      <c r="U383" s="204"/>
      <c r="V383" s="205"/>
      <c r="W383" s="205"/>
      <c r="X383" s="205"/>
      <c r="Y383" s="90"/>
      <c r="Z383" s="4"/>
      <c r="AA383" s="4"/>
      <c r="AB383" s="4"/>
      <c r="AC383" s="4"/>
      <c r="AD383" s="4"/>
    </row>
    <row r="384" spans="1:30" ht="18">
      <c r="A384" s="256">
        <v>14</v>
      </c>
      <c r="B384" s="1025" t="s">
        <v>148</v>
      </c>
      <c r="C384" s="646">
        <f t="shared" si="42"/>
        <v>1356.223</v>
      </c>
      <c r="D384" s="646">
        <f t="shared" si="43"/>
        <v>58.11730000000003</v>
      </c>
      <c r="E384" s="469">
        <v>881.04</v>
      </c>
      <c r="F384" s="343">
        <f t="shared" si="44"/>
        <v>939.1573</v>
      </c>
      <c r="G384" s="489">
        <f t="shared" si="45"/>
        <v>0.6924799977584807</v>
      </c>
      <c r="H384" s="635"/>
      <c r="I384" s="818">
        <v>-11.588399999999993</v>
      </c>
      <c r="J384" s="813">
        <v>51.536049999999996</v>
      </c>
      <c r="K384" s="736">
        <f t="shared" si="40"/>
        <v>39.94765</v>
      </c>
      <c r="M384" s="31"/>
      <c r="N384" s="31"/>
      <c r="O384" s="31"/>
      <c r="P384" s="31"/>
      <c r="Q384" s="31"/>
      <c r="R384" s="31"/>
      <c r="S384" s="31"/>
      <c r="T384" s="31"/>
      <c r="U384" s="204"/>
      <c r="V384" s="205"/>
      <c r="W384" s="205"/>
      <c r="X384" s="205"/>
      <c r="Y384" s="90"/>
      <c r="Z384" s="4"/>
      <c r="AA384" s="4"/>
      <c r="AB384" s="4"/>
      <c r="AC384" s="4"/>
      <c r="AD384" s="4"/>
    </row>
    <row r="385" spans="1:30" ht="18">
      <c r="A385" s="256">
        <v>15</v>
      </c>
      <c r="B385" s="1025" t="s">
        <v>149</v>
      </c>
      <c r="C385" s="646">
        <f t="shared" si="42"/>
        <v>681.78</v>
      </c>
      <c r="D385" s="646">
        <f t="shared" si="43"/>
        <v>-8.7284</v>
      </c>
      <c r="E385" s="469">
        <v>446.83000000000004</v>
      </c>
      <c r="F385" s="343">
        <f t="shared" si="44"/>
        <v>438.1016</v>
      </c>
      <c r="G385" s="489">
        <f t="shared" si="45"/>
        <v>0.6425849980932266</v>
      </c>
      <c r="H385" s="635"/>
      <c r="I385" s="818">
        <v>-57.19000000000001</v>
      </c>
      <c r="J385" s="813">
        <v>74.20030000000001</v>
      </c>
      <c r="K385" s="736">
        <f t="shared" si="40"/>
        <v>17.0103</v>
      </c>
      <c r="M385" s="31"/>
      <c r="N385" s="31"/>
      <c r="O385" s="31"/>
      <c r="P385" s="31"/>
      <c r="Q385" s="31"/>
      <c r="R385" s="31"/>
      <c r="S385" s="31"/>
      <c r="T385" s="31"/>
      <c r="U385" s="204"/>
      <c r="V385" s="205"/>
      <c r="W385" s="205"/>
      <c r="X385" s="205"/>
      <c r="Y385" s="90"/>
      <c r="Z385" s="4"/>
      <c r="AA385" s="4"/>
      <c r="AB385" s="4"/>
      <c r="AC385" s="4"/>
      <c r="AD385" s="4"/>
    </row>
    <row r="386" spans="1:30" ht="18">
      <c r="A386" s="256">
        <v>16</v>
      </c>
      <c r="B386" s="1025" t="s">
        <v>150</v>
      </c>
      <c r="C386" s="646">
        <f t="shared" si="42"/>
        <v>621.28</v>
      </c>
      <c r="D386" s="646">
        <f t="shared" si="43"/>
        <v>-25.120799999999992</v>
      </c>
      <c r="E386" s="469">
        <v>617.16</v>
      </c>
      <c r="F386" s="343">
        <f t="shared" si="44"/>
        <v>592.0391999999999</v>
      </c>
      <c r="G386" s="490">
        <f t="shared" si="45"/>
        <v>0.952934586659799</v>
      </c>
      <c r="H386" s="635"/>
      <c r="I386" s="738">
        <f>SUM(I364:I385)</f>
        <v>2476.706966999999</v>
      </c>
      <c r="J386" s="736">
        <f>SUM(J364:J385)</f>
        <v>1942.1967100000002</v>
      </c>
      <c r="K386" s="736">
        <f t="shared" si="40"/>
        <v>4418.903676999999</v>
      </c>
      <c r="M386" s="31"/>
      <c r="N386" s="31"/>
      <c r="O386" s="31"/>
      <c r="P386" s="31"/>
      <c r="Q386" s="31"/>
      <c r="R386" s="31"/>
      <c r="S386" s="31"/>
      <c r="T386" s="31"/>
      <c r="U386" s="204"/>
      <c r="V386" s="205"/>
      <c r="W386" s="205"/>
      <c r="X386" s="205"/>
      <c r="Y386" s="90"/>
      <c r="Z386" s="4"/>
      <c r="AA386" s="4"/>
      <c r="AB386" s="4"/>
      <c r="AC386" s="4"/>
      <c r="AD386" s="4"/>
    </row>
    <row r="387" spans="1:30" ht="18">
      <c r="A387" s="256">
        <v>17</v>
      </c>
      <c r="B387" s="1025" t="s">
        <v>151</v>
      </c>
      <c r="C387" s="646">
        <f t="shared" si="42"/>
        <v>412.94000000000005</v>
      </c>
      <c r="D387" s="646">
        <f t="shared" si="43"/>
        <v>36.2595</v>
      </c>
      <c r="E387" s="469">
        <v>412.57</v>
      </c>
      <c r="F387" s="343">
        <f t="shared" si="44"/>
        <v>448.8295</v>
      </c>
      <c r="G387" s="489">
        <f t="shared" si="45"/>
        <v>1.0869121421998351</v>
      </c>
      <c r="H387" s="635"/>
      <c r="I387" s="635"/>
      <c r="M387" s="31"/>
      <c r="N387" s="31"/>
      <c r="O387" s="31"/>
      <c r="P387" s="91"/>
      <c r="Q387" s="91"/>
      <c r="R387" s="91"/>
      <c r="S387" s="91"/>
      <c r="T387" s="91"/>
      <c r="U387" s="208"/>
      <c r="V387" s="209"/>
      <c r="W387" s="209"/>
      <c r="X387" s="205"/>
      <c r="Y387" s="90"/>
      <c r="Z387" s="4"/>
      <c r="AA387" s="4"/>
      <c r="AB387" s="4"/>
      <c r="AC387" s="4"/>
      <c r="AD387" s="4"/>
    </row>
    <row r="388" spans="1:30" ht="18">
      <c r="A388" s="256">
        <v>18</v>
      </c>
      <c r="B388" s="1025" t="s">
        <v>152</v>
      </c>
      <c r="C388" s="646">
        <f t="shared" si="42"/>
        <v>1433.905</v>
      </c>
      <c r="D388" s="646">
        <f t="shared" si="43"/>
        <v>159.56900000000013</v>
      </c>
      <c r="E388" s="469">
        <v>1028.08</v>
      </c>
      <c r="F388" s="343">
        <f t="shared" si="44"/>
        <v>1187.6490000000001</v>
      </c>
      <c r="G388" s="489">
        <f t="shared" si="45"/>
        <v>0.8282619838831723</v>
      </c>
      <c r="H388" s="635"/>
      <c r="I388" s="635"/>
      <c r="M388" s="31"/>
      <c r="N388" s="31"/>
      <c r="O388" s="31"/>
      <c r="P388" s="62"/>
      <c r="Q388" s="62"/>
      <c r="R388" s="62"/>
      <c r="S388" s="62"/>
      <c r="T388" s="62"/>
      <c r="U388" s="62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8">
      <c r="A389" s="256">
        <v>19</v>
      </c>
      <c r="B389" s="1025" t="s">
        <v>153</v>
      </c>
      <c r="C389" s="646">
        <f t="shared" si="42"/>
        <v>767.294</v>
      </c>
      <c r="D389" s="646">
        <f t="shared" si="43"/>
        <v>30.6319</v>
      </c>
      <c r="E389" s="469">
        <v>529.86</v>
      </c>
      <c r="F389" s="343">
        <f t="shared" si="44"/>
        <v>560.4919</v>
      </c>
      <c r="G389" s="489">
        <f t="shared" si="45"/>
        <v>0.7304786691932948</v>
      </c>
      <c r="H389" s="635"/>
      <c r="I389" s="635"/>
      <c r="M389" s="31"/>
      <c r="N389" s="31"/>
      <c r="O389" s="31"/>
      <c r="P389" s="62"/>
      <c r="Q389" s="62"/>
      <c r="R389" s="62"/>
      <c r="S389" s="62"/>
      <c r="U389" s="62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8">
      <c r="A390" s="256">
        <v>20</v>
      </c>
      <c r="B390" s="1025" t="s">
        <v>154</v>
      </c>
      <c r="C390" s="646">
        <f t="shared" si="42"/>
        <v>1718.728</v>
      </c>
      <c r="D390" s="646">
        <f t="shared" si="43"/>
        <v>308.179</v>
      </c>
      <c r="E390" s="469">
        <v>848.55</v>
      </c>
      <c r="F390" s="343">
        <f t="shared" si="44"/>
        <v>1156.7289999999998</v>
      </c>
      <c r="G390" s="490">
        <f t="shared" si="45"/>
        <v>0.6730145782229647</v>
      </c>
      <c r="H390" s="635"/>
      <c r="I390" s="635"/>
      <c r="M390" s="31"/>
      <c r="N390" s="31"/>
      <c r="O390" s="31"/>
      <c r="P390" s="62"/>
      <c r="Q390" s="62"/>
      <c r="R390" s="62"/>
      <c r="S390" s="62"/>
      <c r="T390" s="62">
        <v>9478.6</v>
      </c>
      <c r="U390" s="62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8">
      <c r="A391" s="256">
        <v>21</v>
      </c>
      <c r="B391" s="1025" t="s">
        <v>155</v>
      </c>
      <c r="C391" s="646">
        <f t="shared" si="42"/>
        <v>106.722</v>
      </c>
      <c r="D391" s="646">
        <f t="shared" si="43"/>
        <v>5.089199999999991</v>
      </c>
      <c r="E391" s="469">
        <v>158.65</v>
      </c>
      <c r="F391" s="343">
        <f t="shared" si="44"/>
        <v>163.73919999999998</v>
      </c>
      <c r="G391" s="489">
        <f t="shared" si="45"/>
        <v>1.534259103090272</v>
      </c>
      <c r="H391" s="635"/>
      <c r="I391" s="635"/>
      <c r="M391" s="31"/>
      <c r="N391" s="31"/>
      <c r="O391" s="31"/>
      <c r="P391" s="62"/>
      <c r="R391" s="62"/>
      <c r="S391" s="62"/>
      <c r="T391" s="62">
        <v>1071.96</v>
      </c>
      <c r="U391" s="62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8.75" thickBot="1">
      <c r="A392" s="491">
        <v>22</v>
      </c>
      <c r="B392" s="1025" t="s">
        <v>156</v>
      </c>
      <c r="C392" s="646">
        <f t="shared" si="42"/>
        <v>227.051</v>
      </c>
      <c r="D392" s="646">
        <f t="shared" si="43"/>
        <v>94.7803</v>
      </c>
      <c r="E392" s="492">
        <v>136.77999999999997</v>
      </c>
      <c r="F392" s="493">
        <f t="shared" si="44"/>
        <v>231.56029999999998</v>
      </c>
      <c r="G392" s="490">
        <f t="shared" si="45"/>
        <v>1.0198602957044893</v>
      </c>
      <c r="H392" s="635"/>
      <c r="I392" s="635"/>
      <c r="M392" s="31"/>
      <c r="N392" s="31"/>
      <c r="O392" s="31"/>
      <c r="R392" s="62"/>
      <c r="S392" s="62"/>
      <c r="T392" s="62">
        <v>28.74</v>
      </c>
      <c r="U392" s="208"/>
      <c r="V392" s="210"/>
      <c r="W392" s="210"/>
      <c r="X392" s="210"/>
      <c r="Y392" s="73"/>
      <c r="Z392" s="4"/>
      <c r="AA392" s="4"/>
      <c r="AB392" s="4"/>
      <c r="AC392" s="4"/>
      <c r="AD392" s="4"/>
    </row>
    <row r="393" spans="1:30" ht="16.5" thickBot="1">
      <c r="A393" s="494"/>
      <c r="B393" s="495" t="s">
        <v>11</v>
      </c>
      <c r="C393" s="647">
        <f>SUM(C371:C392)</f>
        <v>19935.300000000003</v>
      </c>
      <c r="D393" s="647">
        <f>SUM(D371:D392)</f>
        <v>527.6410200000005</v>
      </c>
      <c r="E393" s="497">
        <f>SUM(E371:E392)</f>
        <v>16890.03899</v>
      </c>
      <c r="F393" s="496">
        <f>SUM(F371:F392)</f>
        <v>17417.68001</v>
      </c>
      <c r="G393" s="498">
        <f t="shared" si="41"/>
        <v>0.8737104538181014</v>
      </c>
      <c r="H393" s="636"/>
      <c r="I393" s="636"/>
      <c r="M393" s="303"/>
      <c r="N393" s="303"/>
      <c r="O393" s="303"/>
      <c r="P393" s="62"/>
      <c r="Q393" s="62"/>
      <c r="R393" s="62"/>
      <c r="S393" s="92"/>
      <c r="T393" s="62">
        <f>T390+T391+T392</f>
        <v>10579.300000000001</v>
      </c>
      <c r="U393" s="204"/>
      <c r="V393" s="205"/>
      <c r="W393" s="205"/>
      <c r="X393" s="205"/>
      <c r="Y393" s="73"/>
      <c r="Z393" s="4"/>
      <c r="AA393" s="4"/>
      <c r="AB393" s="4"/>
      <c r="AC393" s="62"/>
      <c r="AD393" s="4"/>
    </row>
    <row r="394" spans="1:30" ht="15.75">
      <c r="A394" s="237"/>
      <c r="B394" s="235"/>
      <c r="C394" s="235"/>
      <c r="D394" s="237"/>
      <c r="E394" s="238"/>
      <c r="F394" s="235"/>
      <c r="G394" s="236"/>
      <c r="H394" s="236"/>
      <c r="I394" s="236"/>
      <c r="J394" s="236"/>
      <c r="P394" s="92"/>
      <c r="Q394" s="92"/>
      <c r="R394" s="92"/>
      <c r="S394" s="92"/>
      <c r="T394" s="92"/>
      <c r="U394" s="204"/>
      <c r="V394" s="205"/>
      <c r="W394" s="205"/>
      <c r="X394" s="205"/>
      <c r="Y394" s="73"/>
      <c r="Z394" s="4"/>
      <c r="AA394" s="4"/>
      <c r="AB394" s="4"/>
      <c r="AC394" s="62"/>
      <c r="AD394" s="4"/>
    </row>
    <row r="395" spans="1:30" ht="15.75">
      <c r="A395" s="499"/>
      <c r="B395" s="235"/>
      <c r="C395" s="235"/>
      <c r="D395" s="237"/>
      <c r="E395" s="238"/>
      <c r="F395" s="235"/>
      <c r="G395" s="236"/>
      <c r="H395" s="236"/>
      <c r="I395" s="236"/>
      <c r="J395" s="236"/>
      <c r="P395" s="93"/>
      <c r="Q395" s="93"/>
      <c r="R395" s="93"/>
      <c r="S395" s="93"/>
      <c r="T395" s="93"/>
      <c r="U395" s="62"/>
      <c r="V395" s="4"/>
      <c r="W395" s="4"/>
      <c r="X395" s="4"/>
      <c r="Y395" s="4"/>
      <c r="Z395" s="4"/>
      <c r="AA395" s="4"/>
      <c r="AB395" s="4"/>
      <c r="AC395" s="62"/>
      <c r="AD395" s="4"/>
    </row>
    <row r="396" spans="1:30" ht="15.75">
      <c r="A396" s="294" t="s">
        <v>123</v>
      </c>
      <c r="B396" s="294"/>
      <c r="C396" s="294"/>
      <c r="D396" s="237"/>
      <c r="E396" s="238"/>
      <c r="F396" s="235"/>
      <c r="G396" s="236"/>
      <c r="H396" s="236"/>
      <c r="I396" s="236"/>
      <c r="J396" s="236"/>
      <c r="P396" s="93"/>
      <c r="Q396" s="93"/>
      <c r="R396" s="93"/>
      <c r="S396" s="93"/>
      <c r="T396" s="93"/>
      <c r="U396" s="62"/>
      <c r="V396" s="4"/>
      <c r="W396" s="4"/>
      <c r="X396" s="4"/>
      <c r="Y396" s="4"/>
      <c r="Z396" s="4"/>
      <c r="AA396" s="4"/>
      <c r="AB396" s="4"/>
      <c r="AC396" s="62"/>
      <c r="AD396" s="4"/>
    </row>
    <row r="397" spans="1:30" ht="16.5" thickBot="1">
      <c r="A397" s="234"/>
      <c r="B397" s="235"/>
      <c r="C397" s="235"/>
      <c r="D397" s="237"/>
      <c r="E397" s="238"/>
      <c r="F397" s="235"/>
      <c r="G397" s="236"/>
      <c r="H397" s="236"/>
      <c r="I397" s="236"/>
      <c r="J397" s="236"/>
      <c r="P397" s="66"/>
      <c r="Q397" s="66"/>
      <c r="R397" s="66"/>
      <c r="S397" s="66"/>
      <c r="T397" s="66"/>
      <c r="U397" s="66"/>
      <c r="V397" s="70"/>
      <c r="W397" s="70"/>
      <c r="X397" s="70"/>
      <c r="Y397" s="70"/>
      <c r="Z397" s="4"/>
      <c r="AA397" s="4"/>
      <c r="AB397" s="4"/>
      <c r="AC397" s="4"/>
      <c r="AD397" s="4"/>
    </row>
    <row r="398" spans="1:30" ht="18.75" customHeight="1">
      <c r="A398" s="501" t="s">
        <v>13</v>
      </c>
      <c r="B398" s="502" t="s">
        <v>228</v>
      </c>
      <c r="C398" s="502" t="s">
        <v>232</v>
      </c>
      <c r="D398" s="502" t="s">
        <v>21</v>
      </c>
      <c r="E398" s="503" t="s">
        <v>22</v>
      </c>
      <c r="F398" s="235"/>
      <c r="G398" s="236"/>
      <c r="H398" s="236"/>
      <c r="I398" s="236"/>
      <c r="J398" s="236"/>
      <c r="P398" s="66"/>
      <c r="Q398" s="66"/>
      <c r="R398" s="66"/>
      <c r="S398" s="66"/>
      <c r="T398" s="66"/>
      <c r="U398" s="66"/>
      <c r="V398" s="70"/>
      <c r="W398" s="70"/>
      <c r="X398" s="70"/>
      <c r="Y398" s="70"/>
      <c r="Z398" s="4"/>
      <c r="AA398" s="4"/>
      <c r="AB398" s="4"/>
      <c r="AC398" s="4"/>
      <c r="AD398" s="4"/>
    </row>
    <row r="399" spans="1:30" ht="20.25" customHeight="1" thickBot="1">
      <c r="A399" s="1030">
        <f>C393</f>
        <v>19935.300000000003</v>
      </c>
      <c r="B399" s="509">
        <f>F393</f>
        <v>17417.68001</v>
      </c>
      <c r="C399" s="504">
        <f>G393</f>
        <v>0.8737104538181014</v>
      </c>
      <c r="D399" s="731">
        <f>D426</f>
        <v>12998.776332999998</v>
      </c>
      <c r="E399" s="1029">
        <f>D399/A399</f>
        <v>0.6520481925529085</v>
      </c>
      <c r="F399" s="235"/>
      <c r="G399" s="236"/>
      <c r="H399" s="236"/>
      <c r="I399" s="236"/>
      <c r="J399" s="236"/>
      <c r="P399" s="66"/>
      <c r="Q399" s="66"/>
      <c r="R399" s="66"/>
      <c r="S399" s="66"/>
      <c r="T399" s="66"/>
      <c r="U399" s="66"/>
      <c r="V399" s="70"/>
      <c r="W399" s="70"/>
      <c r="X399" s="70"/>
      <c r="Y399" s="70"/>
      <c r="Z399" s="4"/>
      <c r="AA399" s="4"/>
      <c r="AB399" s="4"/>
      <c r="AC399" s="4"/>
      <c r="AD399" s="4"/>
    </row>
    <row r="400" spans="1:30" ht="15.75">
      <c r="A400" s="234"/>
      <c r="B400" s="235"/>
      <c r="C400" s="235"/>
      <c r="D400" s="237"/>
      <c r="E400" s="238"/>
      <c r="F400" s="235"/>
      <c r="G400" s="236"/>
      <c r="H400" s="236"/>
      <c r="I400" s="236"/>
      <c r="J400" s="236"/>
      <c r="P400" s="66"/>
      <c r="Q400" s="66"/>
      <c r="R400" s="66"/>
      <c r="S400" s="66"/>
      <c r="T400" s="66"/>
      <c r="U400" s="66"/>
      <c r="V400" s="70"/>
      <c r="W400" s="70"/>
      <c r="X400" s="70"/>
      <c r="Y400" s="70"/>
      <c r="Z400" s="4"/>
      <c r="AA400" s="4"/>
      <c r="AB400" s="4"/>
      <c r="AC400" s="4"/>
      <c r="AD400" s="4"/>
    </row>
    <row r="401" spans="1:30" ht="15.75">
      <c r="A401" s="294" t="s">
        <v>124</v>
      </c>
      <c r="B401" s="294"/>
      <c r="C401" s="294"/>
      <c r="D401" s="294"/>
      <c r="E401" s="294"/>
      <c r="F401" s="235"/>
      <c r="G401" s="236"/>
      <c r="H401" s="236"/>
      <c r="I401" s="236"/>
      <c r="J401" s="236"/>
      <c r="P401" s="62"/>
      <c r="Q401" s="62"/>
      <c r="R401" s="62"/>
      <c r="S401" s="62"/>
      <c r="T401" s="62"/>
      <c r="U401" s="62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s="96" customFormat="1" ht="16.5" thickBot="1">
      <c r="A402" s="234" t="s">
        <v>383</v>
      </c>
      <c r="B402" s="235"/>
      <c r="C402" s="235"/>
      <c r="D402" s="237"/>
      <c r="E402" s="238"/>
      <c r="F402" s="235"/>
      <c r="G402" s="236"/>
      <c r="H402" s="236"/>
      <c r="I402" s="236"/>
      <c r="J402" s="236"/>
      <c r="K402" s="18"/>
      <c r="L402" s="18"/>
      <c r="M402" s="18"/>
      <c r="N402" s="18"/>
      <c r="O402" s="18"/>
      <c r="P402" s="94"/>
      <c r="Q402" s="94"/>
      <c r="R402" s="94"/>
      <c r="S402" s="94"/>
      <c r="T402" s="94"/>
      <c r="U402" s="94"/>
      <c r="V402" s="95"/>
      <c r="W402" s="95"/>
      <c r="X402" s="95"/>
      <c r="Y402" s="95"/>
      <c r="Z402" s="95"/>
      <c r="AA402" s="95"/>
      <c r="AB402" s="95"/>
      <c r="AC402" s="95"/>
      <c r="AD402" s="95"/>
    </row>
    <row r="403" spans="1:30" s="96" customFormat="1" ht="36" customHeight="1" thickBot="1">
      <c r="A403" s="759" t="s">
        <v>3</v>
      </c>
      <c r="B403" s="760" t="s">
        <v>17</v>
      </c>
      <c r="C403" s="760" t="s">
        <v>415</v>
      </c>
      <c r="D403" s="760" t="s">
        <v>21</v>
      </c>
      <c r="E403" s="767" t="s">
        <v>22</v>
      </c>
      <c r="F403" s="235"/>
      <c r="G403" s="236"/>
      <c r="H403" s="236"/>
      <c r="I403" s="236"/>
      <c r="J403" s="236"/>
      <c r="K403" s="18"/>
      <c r="L403" s="18"/>
      <c r="M403" s="18"/>
      <c r="N403" s="18"/>
      <c r="O403" s="18"/>
      <c r="P403" s="94"/>
      <c r="Q403" s="94"/>
      <c r="R403" s="94"/>
      <c r="S403" s="94"/>
      <c r="T403" s="94"/>
      <c r="U403" s="94"/>
      <c r="V403" s="95"/>
      <c r="W403" s="95"/>
      <c r="X403" s="95"/>
      <c r="Y403" s="95"/>
      <c r="Z403" s="95"/>
      <c r="AA403" s="95"/>
      <c r="AB403" s="95"/>
      <c r="AC403" s="95"/>
      <c r="AD403" s="95"/>
    </row>
    <row r="404" spans="1:27" s="96" customFormat="1" ht="18">
      <c r="A404" s="742">
        <v>1</v>
      </c>
      <c r="B404" s="1025" t="s">
        <v>157</v>
      </c>
      <c r="C404" s="743">
        <f>C371</f>
        <v>1114.641</v>
      </c>
      <c r="D404" s="774">
        <v>906.50585</v>
      </c>
      <c r="E404" s="775">
        <f>D404/C404</f>
        <v>0.8132715825095255</v>
      </c>
      <c r="F404" s="235"/>
      <c r="G404" s="236"/>
      <c r="H404" s="236"/>
      <c r="I404" s="236"/>
      <c r="J404" s="236"/>
      <c r="K404" s="18"/>
      <c r="L404" s="18"/>
      <c r="M404" s="18"/>
      <c r="N404" s="363"/>
      <c r="O404" s="363"/>
      <c r="P404" s="97"/>
      <c r="Q404" s="94"/>
      <c r="R404" s="94"/>
      <c r="S404" s="94"/>
      <c r="T404" s="94"/>
      <c r="U404" s="94"/>
      <c r="V404" s="95"/>
      <c r="W404" s="95"/>
      <c r="X404" s="95"/>
      <c r="Y404" s="95"/>
      <c r="Z404" s="95"/>
      <c r="AA404" s="95"/>
    </row>
    <row r="405" spans="1:27" s="96" customFormat="1" ht="18">
      <c r="A405" s="256">
        <v>2</v>
      </c>
      <c r="B405" s="1025" t="s">
        <v>158</v>
      </c>
      <c r="C405" s="646">
        <f aca="true" t="shared" si="46" ref="C405:C425">C372</f>
        <v>299.805</v>
      </c>
      <c r="D405" s="665">
        <v>245.0591</v>
      </c>
      <c r="E405" s="352">
        <f aca="true" t="shared" si="47" ref="E405:E415">D405/C405</f>
        <v>0.8173949733993763</v>
      </c>
      <c r="F405" s="235"/>
      <c r="G405" s="236"/>
      <c r="H405" s="236"/>
      <c r="I405" s="236"/>
      <c r="J405" s="236"/>
      <c r="K405" s="18"/>
      <c r="L405" s="18"/>
      <c r="M405" s="18"/>
      <c r="N405" s="363"/>
      <c r="O405" s="363"/>
      <c r="P405" s="97"/>
      <c r="Q405" s="94"/>
      <c r="R405" s="94"/>
      <c r="S405" s="94"/>
      <c r="T405" s="94"/>
      <c r="U405" s="117"/>
      <c r="V405" s="95"/>
      <c r="W405" s="95"/>
      <c r="X405" s="94"/>
      <c r="Y405" s="95"/>
      <c r="Z405" s="95"/>
      <c r="AA405" s="95"/>
    </row>
    <row r="406" spans="1:27" s="96" customFormat="1" ht="18">
      <c r="A406" s="256">
        <v>3</v>
      </c>
      <c r="B406" s="1025" t="s">
        <v>159</v>
      </c>
      <c r="C406" s="646">
        <f t="shared" si="46"/>
        <v>1098.273</v>
      </c>
      <c r="D406" s="665">
        <v>903.3903</v>
      </c>
      <c r="E406" s="352">
        <f t="shared" si="47"/>
        <v>0.8225553209447926</v>
      </c>
      <c r="F406" s="235"/>
      <c r="G406" s="236"/>
      <c r="H406" s="236"/>
      <c r="I406" s="236"/>
      <c r="J406" s="236"/>
      <c r="K406" s="18"/>
      <c r="L406" s="18"/>
      <c r="M406" s="18"/>
      <c r="N406" s="363"/>
      <c r="O406" s="363"/>
      <c r="P406" s="97"/>
      <c r="Q406" s="94"/>
      <c r="R406" s="94"/>
      <c r="S406" s="94"/>
      <c r="T406" s="94"/>
      <c r="U406" s="94"/>
      <c r="V406" s="95"/>
      <c r="W406" s="95"/>
      <c r="X406" s="95"/>
      <c r="Y406" s="95"/>
      <c r="Z406" s="95"/>
      <c r="AA406" s="95"/>
    </row>
    <row r="407" spans="1:27" s="96" customFormat="1" ht="18">
      <c r="A407" s="256">
        <v>4</v>
      </c>
      <c r="B407" s="1025" t="s">
        <v>160</v>
      </c>
      <c r="C407" s="646">
        <f t="shared" si="46"/>
        <v>1370.391</v>
      </c>
      <c r="D407" s="665">
        <v>813.08535</v>
      </c>
      <c r="E407" s="352">
        <f t="shared" si="47"/>
        <v>0.5933236207768439</v>
      </c>
      <c r="F407" s="235"/>
      <c r="G407" s="236"/>
      <c r="H407" s="236"/>
      <c r="I407" s="236"/>
      <c r="J407" s="236"/>
      <c r="K407" s="18"/>
      <c r="L407" s="18"/>
      <c r="M407" s="18"/>
      <c r="N407" s="363"/>
      <c r="O407" s="363"/>
      <c r="P407" s="97"/>
      <c r="Q407" s="94"/>
      <c r="R407" s="94"/>
      <c r="S407" s="94"/>
      <c r="T407" s="94"/>
      <c r="U407" s="94"/>
      <c r="V407" s="95"/>
      <c r="W407" s="95"/>
      <c r="X407" s="95"/>
      <c r="Y407" s="95"/>
      <c r="Z407" s="95"/>
      <c r="AA407" s="95"/>
    </row>
    <row r="408" spans="1:27" s="102" customFormat="1" ht="18">
      <c r="A408" s="256">
        <v>5</v>
      </c>
      <c r="B408" s="1025" t="s">
        <v>161</v>
      </c>
      <c r="C408" s="646">
        <f t="shared" si="46"/>
        <v>1030.975</v>
      </c>
      <c r="D408" s="665">
        <v>662.5840000000001</v>
      </c>
      <c r="E408" s="352">
        <f t="shared" si="47"/>
        <v>0.6426770775237034</v>
      </c>
      <c r="F408" s="235"/>
      <c r="G408" s="236"/>
      <c r="H408" s="236"/>
      <c r="I408" s="236"/>
      <c r="J408" s="236"/>
      <c r="K408" s="65"/>
      <c r="L408" s="65"/>
      <c r="M408" s="18"/>
      <c r="N408" s="363"/>
      <c r="O408" s="363"/>
      <c r="P408" s="99"/>
      <c r="Q408" s="100"/>
      <c r="R408" s="100"/>
      <c r="S408" s="100"/>
      <c r="T408" s="100"/>
      <c r="U408" s="100"/>
      <c r="V408" s="101"/>
      <c r="W408" s="101"/>
      <c r="X408" s="101"/>
      <c r="Y408" s="101"/>
      <c r="Z408" s="101"/>
      <c r="AA408" s="101"/>
    </row>
    <row r="409" spans="1:27" s="102" customFormat="1" ht="18">
      <c r="A409" s="256">
        <v>6</v>
      </c>
      <c r="B409" s="1025" t="s">
        <v>162</v>
      </c>
      <c r="C409" s="646">
        <f t="shared" si="46"/>
        <v>1149.005</v>
      </c>
      <c r="D409" s="665">
        <v>699.8081999999999</v>
      </c>
      <c r="E409" s="352">
        <f t="shared" si="47"/>
        <v>0.6090558352661649</v>
      </c>
      <c r="F409" s="235"/>
      <c r="G409" s="236"/>
      <c r="H409" s="236"/>
      <c r="I409" s="236"/>
      <c r="J409" s="236"/>
      <c r="K409" s="65"/>
      <c r="L409" s="65"/>
      <c r="M409" s="18"/>
      <c r="N409" s="364"/>
      <c r="O409" s="364"/>
      <c r="P409" s="99"/>
      <c r="Q409" s="100"/>
      <c r="R409" s="100"/>
      <c r="S409" s="100"/>
      <c r="T409" s="100"/>
      <c r="U409" s="100"/>
      <c r="V409" s="101"/>
      <c r="W409" s="101"/>
      <c r="X409" s="101"/>
      <c r="Y409" s="101"/>
      <c r="Z409" s="101"/>
      <c r="AA409" s="101"/>
    </row>
    <row r="410" spans="1:27" s="102" customFormat="1" ht="18">
      <c r="A410" s="256">
        <v>7</v>
      </c>
      <c r="B410" s="1025" t="s">
        <v>163</v>
      </c>
      <c r="C410" s="646">
        <f t="shared" si="46"/>
        <v>974.028</v>
      </c>
      <c r="D410" s="665">
        <v>532.5396999999999</v>
      </c>
      <c r="E410" s="352">
        <f t="shared" si="47"/>
        <v>0.5467396214482539</v>
      </c>
      <c r="F410" s="235"/>
      <c r="G410" s="236"/>
      <c r="H410" s="236"/>
      <c r="I410" s="236"/>
      <c r="J410" s="236"/>
      <c r="K410" s="65"/>
      <c r="L410" s="65"/>
      <c r="M410" s="18"/>
      <c r="N410" s="363"/>
      <c r="O410" s="363"/>
      <c r="P410" s="99"/>
      <c r="Q410" s="100"/>
      <c r="R410" s="100"/>
      <c r="S410" s="100"/>
      <c r="T410" s="100"/>
      <c r="U410" s="141"/>
      <c r="V410" s="101"/>
      <c r="W410" s="101"/>
      <c r="X410" s="100"/>
      <c r="Y410" s="101"/>
      <c r="Z410" s="101"/>
      <c r="AA410" s="101"/>
    </row>
    <row r="411" spans="1:27" s="102" customFormat="1" ht="18">
      <c r="A411" s="256">
        <v>8</v>
      </c>
      <c r="B411" s="1025" t="s">
        <v>164</v>
      </c>
      <c r="C411" s="646">
        <f t="shared" si="46"/>
        <v>623.777</v>
      </c>
      <c r="D411" s="665">
        <v>413.3794</v>
      </c>
      <c r="E411" s="352">
        <f t="shared" si="47"/>
        <v>0.6627038188326917</v>
      </c>
      <c r="F411" s="235"/>
      <c r="G411" s="236"/>
      <c r="H411" s="236"/>
      <c r="I411" s="236"/>
      <c r="J411" s="236"/>
      <c r="K411" s="65"/>
      <c r="L411" s="65"/>
      <c r="M411" s="18"/>
      <c r="N411" s="364"/>
      <c r="O411" s="364"/>
      <c r="P411" s="99"/>
      <c r="Q411" s="100"/>
      <c r="R411" s="100"/>
      <c r="S411" s="100"/>
      <c r="T411" s="100"/>
      <c r="U411" s="100"/>
      <c r="V411" s="101"/>
      <c r="W411" s="101"/>
      <c r="X411" s="101"/>
      <c r="Y411" s="101"/>
      <c r="Z411" s="101"/>
      <c r="AA411" s="101"/>
    </row>
    <row r="412" spans="1:27" s="102" customFormat="1" ht="18">
      <c r="A412" s="256">
        <v>9</v>
      </c>
      <c r="B412" s="1025" t="s">
        <v>165</v>
      </c>
      <c r="C412" s="646">
        <f t="shared" si="46"/>
        <v>1490.786</v>
      </c>
      <c r="D412" s="665">
        <v>1533.2157200000001</v>
      </c>
      <c r="E412" s="352">
        <f t="shared" si="47"/>
        <v>1.0284613083299683</v>
      </c>
      <c r="F412" s="235"/>
      <c r="G412" s="236"/>
      <c r="H412" s="236"/>
      <c r="I412" s="236"/>
      <c r="J412" s="236"/>
      <c r="K412" s="65"/>
      <c r="L412" s="65"/>
      <c r="M412" s="18"/>
      <c r="N412" s="363"/>
      <c r="O412" s="363"/>
      <c r="P412" s="99"/>
      <c r="Q412" s="100"/>
      <c r="R412" s="100"/>
      <c r="S412" s="100"/>
      <c r="T412" s="100"/>
      <c r="U412" s="100"/>
      <c r="V412" s="101"/>
      <c r="W412" s="101"/>
      <c r="X412" s="101"/>
      <c r="Y412" s="101"/>
      <c r="Z412" s="101"/>
      <c r="AA412" s="101"/>
    </row>
    <row r="413" spans="1:27" s="96" customFormat="1" ht="18">
      <c r="A413" s="256">
        <v>10</v>
      </c>
      <c r="B413" s="1025" t="s">
        <v>166</v>
      </c>
      <c r="C413" s="646">
        <f t="shared" si="46"/>
        <v>1392.413</v>
      </c>
      <c r="D413" s="665">
        <v>1104.3982999999998</v>
      </c>
      <c r="E413" s="352">
        <f t="shared" si="47"/>
        <v>0.7931542581116378</v>
      </c>
      <c r="F413" s="235"/>
      <c r="G413" s="236"/>
      <c r="H413" s="236"/>
      <c r="I413" s="236"/>
      <c r="J413" s="236"/>
      <c r="K413" s="18"/>
      <c r="L413" s="18"/>
      <c r="M413" s="18"/>
      <c r="N413" s="363"/>
      <c r="O413" s="363"/>
      <c r="P413" s="97"/>
      <c r="Q413" s="94"/>
      <c r="R413" s="94"/>
      <c r="S413" s="94"/>
      <c r="T413" s="94"/>
      <c r="U413" s="94"/>
      <c r="V413" s="95"/>
      <c r="W413" s="95"/>
      <c r="X413" s="95"/>
      <c r="Y413" s="95"/>
      <c r="Z413" s="95"/>
      <c r="AA413" s="95"/>
    </row>
    <row r="414" spans="1:27" s="96" customFormat="1" ht="18">
      <c r="A414" s="256">
        <v>11</v>
      </c>
      <c r="B414" s="1025" t="s">
        <v>145</v>
      </c>
      <c r="C414" s="646">
        <f t="shared" si="46"/>
        <v>410.179</v>
      </c>
      <c r="D414" s="665">
        <v>293.97685</v>
      </c>
      <c r="E414" s="778">
        <f t="shared" si="47"/>
        <v>0.7167038049241917</v>
      </c>
      <c r="F414" s="235"/>
      <c r="G414" s="236"/>
      <c r="H414" s="236"/>
      <c r="I414" s="236"/>
      <c r="J414" s="236"/>
      <c r="K414" s="18"/>
      <c r="L414" s="18"/>
      <c r="M414" s="18"/>
      <c r="N414" s="363"/>
      <c r="O414" s="363"/>
      <c r="P414" s="97"/>
      <c r="Q414" s="94"/>
      <c r="R414" s="94"/>
      <c r="S414" s="94"/>
      <c r="T414" s="94"/>
      <c r="U414" s="94"/>
      <c r="V414" s="95"/>
      <c r="W414" s="95"/>
      <c r="X414" s="95"/>
      <c r="Y414" s="95"/>
      <c r="Z414" s="95"/>
      <c r="AA414" s="95"/>
    </row>
    <row r="415" spans="1:27" s="96" customFormat="1" ht="18">
      <c r="A415" s="256">
        <v>12</v>
      </c>
      <c r="B415" s="1025" t="s">
        <v>146</v>
      </c>
      <c r="C415" s="646">
        <f t="shared" si="46"/>
        <v>502.854</v>
      </c>
      <c r="D415" s="665">
        <v>189.00155</v>
      </c>
      <c r="E415" s="352">
        <f t="shared" si="47"/>
        <v>0.37585770422428777</v>
      </c>
      <c r="F415" s="235"/>
      <c r="G415" s="236"/>
      <c r="H415" s="236"/>
      <c r="I415" s="236"/>
      <c r="J415" s="236"/>
      <c r="K415" s="18"/>
      <c r="L415" s="18"/>
      <c r="M415" s="18"/>
      <c r="N415" s="363"/>
      <c r="O415" s="363"/>
      <c r="P415" s="97"/>
      <c r="Q415" s="94"/>
      <c r="R415" s="94"/>
      <c r="S415" s="94"/>
      <c r="T415" s="94"/>
      <c r="U415" s="117"/>
      <c r="V415" s="95"/>
      <c r="W415" s="95"/>
      <c r="X415" s="94"/>
      <c r="Y415" s="95"/>
      <c r="Z415" s="95"/>
      <c r="AA415" s="95"/>
    </row>
    <row r="416" spans="1:27" s="96" customFormat="1" ht="18">
      <c r="A416" s="256">
        <v>13</v>
      </c>
      <c r="B416" s="1025" t="s">
        <v>147</v>
      </c>
      <c r="C416" s="646">
        <f t="shared" si="46"/>
        <v>1152.25</v>
      </c>
      <c r="D416" s="665">
        <v>754.3331000000001</v>
      </c>
      <c r="E416" s="352">
        <f>D416/C416</f>
        <v>0.6546609676719463</v>
      </c>
      <c r="F416" s="235"/>
      <c r="G416" s="236"/>
      <c r="H416" s="236"/>
      <c r="I416" s="236"/>
      <c r="J416" s="236"/>
      <c r="K416" s="18"/>
      <c r="L416" s="18"/>
      <c r="M416" s="18"/>
      <c r="N416" s="363"/>
      <c r="O416" s="363"/>
      <c r="P416" s="97"/>
      <c r="Q416" s="94"/>
      <c r="R416" s="94"/>
      <c r="S416" s="94"/>
      <c r="T416" s="94"/>
      <c r="U416" s="94"/>
      <c r="V416" s="95"/>
      <c r="W416" s="95"/>
      <c r="X416" s="95"/>
      <c r="Y416" s="95"/>
      <c r="Z416" s="95"/>
      <c r="AA416" s="95"/>
    </row>
    <row r="417" spans="1:27" s="96" customFormat="1" ht="18">
      <c r="A417" s="256">
        <v>14</v>
      </c>
      <c r="B417" s="1025" t="s">
        <v>148</v>
      </c>
      <c r="C417" s="646">
        <f t="shared" si="46"/>
        <v>1356.223</v>
      </c>
      <c r="D417" s="665">
        <v>583.843863</v>
      </c>
      <c r="E417" s="352">
        <f aca="true" t="shared" si="48" ref="E417:E425">D417/C417</f>
        <v>0.43049252445947317</v>
      </c>
      <c r="F417" s="235"/>
      <c r="G417" s="236"/>
      <c r="H417" s="236"/>
      <c r="I417" s="236"/>
      <c r="J417" s="236"/>
      <c r="K417" s="18"/>
      <c r="L417" s="18"/>
      <c r="M417" s="18"/>
      <c r="N417" s="363"/>
      <c r="O417" s="363"/>
      <c r="P417" s="97"/>
      <c r="Q417" s="94"/>
      <c r="R417" s="94"/>
      <c r="S417" s="94"/>
      <c r="T417" s="94"/>
      <c r="U417" s="117"/>
      <c r="V417" s="95"/>
      <c r="W417" s="95"/>
      <c r="X417" s="94"/>
      <c r="Y417" s="95"/>
      <c r="Z417" s="95"/>
      <c r="AA417" s="95"/>
    </row>
    <row r="418" spans="1:27" s="96" customFormat="1" ht="18">
      <c r="A418" s="256">
        <v>15</v>
      </c>
      <c r="B418" s="1025" t="s">
        <v>149</v>
      </c>
      <c r="C418" s="646">
        <f t="shared" si="46"/>
        <v>681.78</v>
      </c>
      <c r="D418" s="665">
        <v>265.82725</v>
      </c>
      <c r="E418" s="352">
        <f t="shared" si="48"/>
        <v>0.38990180116753204</v>
      </c>
      <c r="F418" s="235"/>
      <c r="G418" s="236"/>
      <c r="H418" s="236"/>
      <c r="I418" s="236"/>
      <c r="J418" s="236"/>
      <c r="K418" s="18"/>
      <c r="L418" s="18"/>
      <c r="M418" s="18"/>
      <c r="N418" s="363"/>
      <c r="O418" s="363"/>
      <c r="P418" s="97"/>
      <c r="Q418" s="94"/>
      <c r="R418" s="94"/>
      <c r="S418" s="94"/>
      <c r="T418" s="94"/>
      <c r="U418" s="94"/>
      <c r="V418" s="95"/>
      <c r="W418" s="95"/>
      <c r="X418" s="95"/>
      <c r="Y418" s="95"/>
      <c r="Z418" s="95"/>
      <c r="AA418" s="95"/>
    </row>
    <row r="419" spans="1:27" s="96" customFormat="1" ht="18">
      <c r="A419" s="256">
        <v>16</v>
      </c>
      <c r="B419" s="1025" t="s">
        <v>150</v>
      </c>
      <c r="C419" s="646">
        <f t="shared" si="46"/>
        <v>621.28</v>
      </c>
      <c r="D419" s="665">
        <v>451.77385000000004</v>
      </c>
      <c r="E419" s="352">
        <f t="shared" si="48"/>
        <v>0.7271662535410766</v>
      </c>
      <c r="F419" s="235"/>
      <c r="G419" s="236"/>
      <c r="H419" s="236"/>
      <c r="I419" s="236"/>
      <c r="J419" s="236"/>
      <c r="K419" s="18"/>
      <c r="L419" s="18"/>
      <c r="M419" s="18"/>
      <c r="N419" s="363"/>
      <c r="O419" s="363"/>
      <c r="P419" s="97"/>
      <c r="Q419" s="94"/>
      <c r="R419" s="94"/>
      <c r="S419" s="94"/>
      <c r="T419" s="94"/>
      <c r="U419" s="94"/>
      <c r="V419" s="95"/>
      <c r="W419" s="95"/>
      <c r="X419" s="95"/>
      <c r="Y419" s="95"/>
      <c r="Z419" s="95"/>
      <c r="AA419" s="95"/>
    </row>
    <row r="420" spans="1:27" s="96" customFormat="1" ht="18">
      <c r="A420" s="256">
        <v>17</v>
      </c>
      <c r="B420" s="1025" t="s">
        <v>151</v>
      </c>
      <c r="C420" s="646">
        <f t="shared" si="46"/>
        <v>412.94000000000005</v>
      </c>
      <c r="D420" s="665">
        <v>175.8461</v>
      </c>
      <c r="E420" s="352">
        <f t="shared" si="48"/>
        <v>0.425839347120647</v>
      </c>
      <c r="F420" s="235"/>
      <c r="G420" s="236"/>
      <c r="H420" s="236"/>
      <c r="I420" s="236"/>
      <c r="J420" s="236"/>
      <c r="K420" s="18"/>
      <c r="L420" s="18"/>
      <c r="M420" s="18"/>
      <c r="N420" s="363"/>
      <c r="O420" s="363"/>
      <c r="P420" s="97"/>
      <c r="Q420" s="94"/>
      <c r="R420" s="94"/>
      <c r="S420" s="94"/>
      <c r="T420" s="94"/>
      <c r="U420" s="94"/>
      <c r="V420" s="95"/>
      <c r="W420" s="95"/>
      <c r="X420" s="95"/>
      <c r="Y420" s="95"/>
      <c r="Z420" s="95"/>
      <c r="AA420" s="95"/>
    </row>
    <row r="421" spans="1:27" s="96" customFormat="1" ht="18">
      <c r="A421" s="256">
        <v>18</v>
      </c>
      <c r="B421" s="1025" t="s">
        <v>152</v>
      </c>
      <c r="C421" s="646">
        <f t="shared" si="46"/>
        <v>1433.905</v>
      </c>
      <c r="D421" s="665">
        <v>860.4712999999999</v>
      </c>
      <c r="E421" s="352">
        <f t="shared" si="48"/>
        <v>0.6000894759415721</v>
      </c>
      <c r="F421" s="235"/>
      <c r="G421" s="236"/>
      <c r="H421" s="236"/>
      <c r="I421" s="236"/>
      <c r="J421" s="236"/>
      <c r="K421" s="18"/>
      <c r="L421" s="18"/>
      <c r="M421" s="18"/>
      <c r="N421" s="363"/>
      <c r="O421" s="363"/>
      <c r="P421" s="97"/>
      <c r="Q421" s="94"/>
      <c r="R421" s="94"/>
      <c r="S421" s="94"/>
      <c r="T421" s="94"/>
      <c r="U421" s="94"/>
      <c r="V421" s="95"/>
      <c r="W421" s="95"/>
      <c r="X421" s="95"/>
      <c r="Y421" s="95"/>
      <c r="Z421" s="95"/>
      <c r="AA421" s="95"/>
    </row>
    <row r="422" spans="1:27" s="96" customFormat="1" ht="18">
      <c r="A422" s="256">
        <v>19</v>
      </c>
      <c r="B422" s="1025" t="s">
        <v>153</v>
      </c>
      <c r="C422" s="646">
        <f t="shared" si="46"/>
        <v>767.294</v>
      </c>
      <c r="D422" s="665">
        <v>462.61235</v>
      </c>
      <c r="E422" s="352">
        <f t="shared" si="48"/>
        <v>0.602914072050609</v>
      </c>
      <c r="F422" s="235"/>
      <c r="G422" s="236"/>
      <c r="H422" s="236"/>
      <c r="I422" s="236"/>
      <c r="J422" s="236"/>
      <c r="K422" s="18"/>
      <c r="L422" s="18"/>
      <c r="M422" s="18"/>
      <c r="N422" s="363"/>
      <c r="O422" s="363"/>
      <c r="P422" s="97"/>
      <c r="Q422" s="94"/>
      <c r="R422" s="94"/>
      <c r="S422" s="94"/>
      <c r="T422" s="94"/>
      <c r="U422" s="117"/>
      <c r="V422" s="95"/>
      <c r="W422" s="95"/>
      <c r="X422" s="94"/>
      <c r="Y422" s="95"/>
      <c r="Z422" s="95"/>
      <c r="AA422" s="95"/>
    </row>
    <row r="423" spans="1:27" s="96" customFormat="1" ht="18">
      <c r="A423" s="256">
        <v>20</v>
      </c>
      <c r="B423" s="1025" t="s">
        <v>154</v>
      </c>
      <c r="C423" s="646">
        <f t="shared" si="46"/>
        <v>1718.728</v>
      </c>
      <c r="D423" s="665">
        <v>808.7826499999999</v>
      </c>
      <c r="E423" s="352">
        <f t="shared" si="48"/>
        <v>0.4705704742111607</v>
      </c>
      <c r="F423" s="235"/>
      <c r="G423" s="236"/>
      <c r="H423" s="236"/>
      <c r="I423" s="236"/>
      <c r="J423" s="236"/>
      <c r="K423" s="18"/>
      <c r="L423" s="18"/>
      <c r="M423" s="18"/>
      <c r="N423" s="363"/>
      <c r="O423" s="363"/>
      <c r="P423" s="97"/>
      <c r="Q423" s="94"/>
      <c r="R423" s="94"/>
      <c r="S423" s="94"/>
      <c r="T423" s="94"/>
      <c r="U423" s="94"/>
      <c r="V423" s="95"/>
      <c r="W423" s="95"/>
      <c r="X423" s="95"/>
      <c r="Y423" s="95"/>
      <c r="Z423" s="95"/>
      <c r="AA423" s="95"/>
    </row>
    <row r="424" spans="1:27" s="96" customFormat="1" ht="18">
      <c r="A424" s="256">
        <v>21</v>
      </c>
      <c r="B424" s="1025" t="s">
        <v>155</v>
      </c>
      <c r="C424" s="646">
        <f t="shared" si="46"/>
        <v>106.722</v>
      </c>
      <c r="D424" s="665">
        <v>123.79155</v>
      </c>
      <c r="E424" s="352">
        <f t="shared" si="48"/>
        <v>1.1599440602687356</v>
      </c>
      <c r="F424" s="235"/>
      <c r="G424" s="236"/>
      <c r="H424" s="236"/>
      <c r="I424" s="236"/>
      <c r="J424" s="236"/>
      <c r="K424" s="18"/>
      <c r="L424" s="18"/>
      <c r="M424" s="18"/>
      <c r="N424" s="363"/>
      <c r="O424" s="363"/>
      <c r="P424" s="97"/>
      <c r="Q424" s="94"/>
      <c r="R424" s="94"/>
      <c r="S424" s="94"/>
      <c r="T424" s="94"/>
      <c r="U424" s="94"/>
      <c r="V424" s="95"/>
      <c r="W424" s="95"/>
      <c r="X424" s="95"/>
      <c r="Y424" s="95"/>
      <c r="Z424" s="95"/>
      <c r="AA424" s="95"/>
    </row>
    <row r="425" spans="1:27" s="96" customFormat="1" ht="18.75" thickBot="1">
      <c r="A425" s="491">
        <v>22</v>
      </c>
      <c r="B425" s="1025" t="s">
        <v>156</v>
      </c>
      <c r="C425" s="750">
        <f t="shared" si="46"/>
        <v>227.051</v>
      </c>
      <c r="D425" s="776">
        <v>214.55</v>
      </c>
      <c r="E425" s="777">
        <f t="shared" si="48"/>
        <v>0.944941885303302</v>
      </c>
      <c r="F425" s="235"/>
      <c r="G425" s="236"/>
      <c r="H425" s="236"/>
      <c r="I425" s="236"/>
      <c r="J425" s="236"/>
      <c r="K425" s="18"/>
      <c r="L425" s="18"/>
      <c r="M425" s="18"/>
      <c r="N425" s="363"/>
      <c r="O425" s="363"/>
      <c r="P425" s="97"/>
      <c r="Q425" s="94"/>
      <c r="R425" s="94"/>
      <c r="S425" s="94"/>
      <c r="T425" s="94"/>
      <c r="U425" s="94"/>
      <c r="V425" s="95"/>
      <c r="W425" s="95"/>
      <c r="X425" s="95"/>
      <c r="Y425" s="95"/>
      <c r="Z425" s="95"/>
      <c r="AA425" s="95"/>
    </row>
    <row r="426" spans="1:27" ht="18.75" customHeight="1" thickBot="1">
      <c r="A426" s="494"/>
      <c r="B426" s="766" t="s">
        <v>20</v>
      </c>
      <c r="C426" s="647">
        <f>SUM(C404:C425)</f>
        <v>19935.300000000003</v>
      </c>
      <c r="D426" s="647">
        <f>SUM(D404:D425)</f>
        <v>12998.776332999998</v>
      </c>
      <c r="E426" s="596">
        <f>D426/C426</f>
        <v>0.6520481925529085</v>
      </c>
      <c r="F426" s="235"/>
      <c r="G426" s="236"/>
      <c r="H426" s="236"/>
      <c r="I426" s="236"/>
      <c r="J426" s="236"/>
      <c r="N426" s="363"/>
      <c r="O426" s="363"/>
      <c r="P426" s="65"/>
      <c r="Q426" s="66"/>
      <c r="R426" s="66"/>
      <c r="S426" s="66"/>
      <c r="T426" s="66"/>
      <c r="U426" s="66"/>
      <c r="V426" s="70"/>
      <c r="W426" s="70"/>
      <c r="X426" s="70"/>
      <c r="Y426" s="70"/>
      <c r="Z426" s="4"/>
      <c r="AA426" s="4"/>
    </row>
    <row r="427" spans="1:27" ht="15.75">
      <c r="A427" s="516"/>
      <c r="B427" s="505"/>
      <c r="C427" s="506"/>
      <c r="D427" s="481"/>
      <c r="E427" s="507"/>
      <c r="F427" s="235"/>
      <c r="G427" s="236"/>
      <c r="H427" s="236"/>
      <c r="I427" s="236"/>
      <c r="J427" s="236"/>
      <c r="P427" s="65"/>
      <c r="Q427" s="66"/>
      <c r="R427" s="66"/>
      <c r="S427" s="66"/>
      <c r="T427" s="66"/>
      <c r="U427" s="66"/>
      <c r="V427" s="70"/>
      <c r="W427" s="70"/>
      <c r="X427" s="70"/>
      <c r="Y427" s="70"/>
      <c r="Z427" s="4"/>
      <c r="AA427" s="4"/>
    </row>
    <row r="428" spans="1:27" ht="15.75">
      <c r="A428" s="479"/>
      <c r="B428" s="505"/>
      <c r="C428" s="506"/>
      <c r="D428" s="481"/>
      <c r="E428" s="507"/>
      <c r="F428" s="235"/>
      <c r="G428" s="236"/>
      <c r="H428" s="236"/>
      <c r="I428" s="236"/>
      <c r="J428" s="236"/>
      <c r="P428" s="65"/>
      <c r="Q428" s="66"/>
      <c r="R428" s="66"/>
      <c r="S428" s="66"/>
      <c r="T428" s="66"/>
      <c r="U428" s="66"/>
      <c r="V428" s="70"/>
      <c r="W428" s="70"/>
      <c r="X428" s="70"/>
      <c r="Y428" s="70"/>
      <c r="Z428" s="4"/>
      <c r="AA428" s="4"/>
    </row>
    <row r="429" spans="1:27" ht="15.75">
      <c r="A429" s="479"/>
      <c r="B429" s="505"/>
      <c r="C429" s="506"/>
      <c r="D429" s="481"/>
      <c r="E429" s="507"/>
      <c r="F429" s="235"/>
      <c r="G429" s="236"/>
      <c r="H429" s="236"/>
      <c r="I429" s="236"/>
      <c r="J429" s="236"/>
      <c r="P429" s="65"/>
      <c r="Q429" s="66"/>
      <c r="R429" s="66"/>
      <c r="S429" s="66"/>
      <c r="T429" s="66"/>
      <c r="U429" s="66"/>
      <c r="V429" s="70"/>
      <c r="W429" s="70"/>
      <c r="X429" s="70"/>
      <c r="Y429" s="70"/>
      <c r="Z429" s="4"/>
      <c r="AA429" s="4"/>
    </row>
    <row r="430" spans="1:27" ht="15.75">
      <c r="A430" s="479"/>
      <c r="B430" s="505"/>
      <c r="C430" s="506"/>
      <c r="D430" s="481"/>
      <c r="E430" s="507"/>
      <c r="F430" s="235"/>
      <c r="G430" s="236"/>
      <c r="H430" s="236"/>
      <c r="I430" s="236"/>
      <c r="J430" s="236"/>
      <c r="P430" s="65"/>
      <c r="Q430" s="66"/>
      <c r="R430" s="66"/>
      <c r="S430" s="66"/>
      <c r="T430" s="66"/>
      <c r="U430" s="66"/>
      <c r="V430" s="70"/>
      <c r="W430" s="70"/>
      <c r="X430" s="70"/>
      <c r="Y430" s="70"/>
      <c r="Z430" s="4"/>
      <c r="AA430" s="4"/>
    </row>
    <row r="431" spans="1:27" ht="15.75">
      <c r="A431" s="1102" t="s">
        <v>362</v>
      </c>
      <c r="B431" s="1102"/>
      <c r="C431" s="1102"/>
      <c r="D431" s="1102"/>
      <c r="E431" s="1102"/>
      <c r="F431" s="235"/>
      <c r="G431" s="236"/>
      <c r="H431" s="236"/>
      <c r="I431" s="236"/>
      <c r="J431" s="236"/>
      <c r="P431" s="65"/>
      <c r="Q431" s="66"/>
      <c r="R431" s="66"/>
      <c r="S431" s="66"/>
      <c r="T431" s="66"/>
      <c r="U431" s="66"/>
      <c r="V431" s="70"/>
      <c r="W431" s="70"/>
      <c r="X431" s="70"/>
      <c r="Y431" s="70"/>
      <c r="Z431" s="4"/>
      <c r="AA431" s="4"/>
    </row>
    <row r="432" spans="1:27" ht="16.5" thickBot="1">
      <c r="A432" s="488" t="s">
        <v>360</v>
      </c>
      <c r="B432" s="488"/>
      <c r="C432" s="488"/>
      <c r="D432" s="488"/>
      <c r="E432" s="294"/>
      <c r="F432" s="294"/>
      <c r="G432" s="236"/>
      <c r="H432" s="236"/>
      <c r="I432" s="236"/>
      <c r="J432" s="236"/>
      <c r="P432" s="65"/>
      <c r="Q432" s="66"/>
      <c r="R432" s="66"/>
      <c r="S432" s="66"/>
      <c r="T432" s="66"/>
      <c r="U432" s="66"/>
      <c r="V432" s="70"/>
      <c r="W432" s="70"/>
      <c r="X432" s="70"/>
      <c r="Y432" s="70"/>
      <c r="Z432" s="4"/>
      <c r="AA432" s="4"/>
    </row>
    <row r="433" spans="1:27" ht="16.5" thickBot="1">
      <c r="A433" s="1094" t="s">
        <v>416</v>
      </c>
      <c r="B433" s="1095"/>
      <c r="C433" s="1095"/>
      <c r="D433" s="1096"/>
      <c r="E433" s="294"/>
      <c r="F433" s="294"/>
      <c r="G433" s="236"/>
      <c r="H433" s="236"/>
      <c r="I433" s="236"/>
      <c r="J433" s="236"/>
      <c r="P433" s="65"/>
      <c r="Q433" s="66"/>
      <c r="R433" s="66"/>
      <c r="S433" s="66"/>
      <c r="T433" s="66"/>
      <c r="U433" s="66"/>
      <c r="V433" s="70"/>
      <c r="W433" s="70"/>
      <c r="X433" s="70"/>
      <c r="Y433" s="70"/>
      <c r="Z433" s="4"/>
      <c r="AA433" s="4"/>
    </row>
    <row r="434" spans="1:27" ht="31.5">
      <c r="A434" s="518" t="s">
        <v>59</v>
      </c>
      <c r="B434" s="519" t="s">
        <v>24</v>
      </c>
      <c r="C434" s="519" t="s">
        <v>25</v>
      </c>
      <c r="D434" s="520" t="s">
        <v>26</v>
      </c>
      <c r="E434" s="294"/>
      <c r="F434" s="294"/>
      <c r="G434" s="236"/>
      <c r="H434" s="236"/>
      <c r="I434" s="236"/>
      <c r="J434" s="236"/>
      <c r="P434" s="65"/>
      <c r="Q434" s="66"/>
      <c r="R434" s="66"/>
      <c r="S434" s="66"/>
      <c r="T434" s="66"/>
      <c r="U434" s="66"/>
      <c r="V434" s="70"/>
      <c r="W434" s="70"/>
      <c r="X434" s="70"/>
      <c r="Y434" s="70"/>
      <c r="Z434" s="4"/>
      <c r="AA434" s="4"/>
    </row>
    <row r="435" spans="1:27" ht="15.75">
      <c r="A435" s="1097" t="s">
        <v>130</v>
      </c>
      <c r="B435" s="524" t="s">
        <v>437</v>
      </c>
      <c r="C435" s="1031" t="s">
        <v>438</v>
      </c>
      <c r="D435" s="995"/>
      <c r="E435" s="294"/>
      <c r="F435" s="294"/>
      <c r="G435" s="236"/>
      <c r="H435" s="236"/>
      <c r="I435" s="236"/>
      <c r="J435" s="236"/>
      <c r="P435" s="65"/>
      <c r="Q435" s="66"/>
      <c r="R435" s="66"/>
      <c r="S435" s="66"/>
      <c r="T435" s="66"/>
      <c r="U435" s="66"/>
      <c r="V435" s="70"/>
      <c r="W435" s="70"/>
      <c r="X435" s="70"/>
      <c r="Y435" s="70"/>
      <c r="Z435" s="4"/>
      <c r="AA435" s="4"/>
    </row>
    <row r="436" spans="1:27" ht="15.75">
      <c r="A436" s="1098"/>
      <c r="B436" s="524" t="s">
        <v>292</v>
      </c>
      <c r="C436" s="1031" t="s">
        <v>353</v>
      </c>
      <c r="D436" s="995"/>
      <c r="E436" s="294"/>
      <c r="F436" s="294"/>
      <c r="G436" s="236"/>
      <c r="H436" s="236"/>
      <c r="I436" s="236"/>
      <c r="J436" s="236"/>
      <c r="P436" s="65"/>
      <c r="Q436" s="66"/>
      <c r="R436" s="66"/>
      <c r="S436" s="66"/>
      <c r="T436" s="66"/>
      <c r="U436" s="66"/>
      <c r="V436" s="70"/>
      <c r="W436" s="70"/>
      <c r="X436" s="70"/>
      <c r="Y436" s="70"/>
      <c r="Z436" s="4"/>
      <c r="AA436" s="4"/>
    </row>
    <row r="437" spans="1:27" ht="15.75">
      <c r="A437" s="1098"/>
      <c r="B437" s="526" t="s">
        <v>337</v>
      </c>
      <c r="C437" s="1031" t="s">
        <v>354</v>
      </c>
      <c r="D437" s="995"/>
      <c r="E437" s="294"/>
      <c r="F437" s="294"/>
      <c r="G437" s="236"/>
      <c r="H437" s="236"/>
      <c r="I437" s="236"/>
      <c r="J437" s="236"/>
      <c r="P437" s="65"/>
      <c r="Q437" s="66"/>
      <c r="R437" s="66"/>
      <c r="S437" s="66"/>
      <c r="T437" s="66"/>
      <c r="U437" s="66"/>
      <c r="V437" s="70"/>
      <c r="W437" s="70"/>
      <c r="X437" s="70"/>
      <c r="Y437" s="70"/>
      <c r="Z437" s="4"/>
      <c r="AA437" s="4"/>
    </row>
    <row r="438" spans="1:27" ht="15.75">
      <c r="A438" s="1098"/>
      <c r="B438" s="529" t="s">
        <v>293</v>
      </c>
      <c r="C438" s="1031" t="s">
        <v>355</v>
      </c>
      <c r="D438" s="995"/>
      <c r="E438" s="294"/>
      <c r="F438" s="294"/>
      <c r="G438" s="236"/>
      <c r="H438" s="236"/>
      <c r="I438" s="236"/>
      <c r="J438" s="236"/>
      <c r="P438" s="65"/>
      <c r="Q438" s="66"/>
      <c r="R438" s="66"/>
      <c r="S438" s="66"/>
      <c r="T438" s="66"/>
      <c r="U438" s="66"/>
      <c r="V438" s="70"/>
      <c r="W438" s="70"/>
      <c r="X438" s="70"/>
      <c r="Y438" s="70"/>
      <c r="Z438" s="4"/>
      <c r="AA438" s="4"/>
    </row>
    <row r="439" spans="1:27" ht="15.75">
      <c r="A439" s="1098"/>
      <c r="B439" s="994" t="s">
        <v>357</v>
      </c>
      <c r="C439" s="1031" t="s">
        <v>358</v>
      </c>
      <c r="D439" s="995"/>
      <c r="E439" s="294"/>
      <c r="F439" s="294"/>
      <c r="G439" s="236"/>
      <c r="H439" s="236"/>
      <c r="I439" s="236"/>
      <c r="J439" s="236"/>
      <c r="P439" s="65"/>
      <c r="Q439" s="66"/>
      <c r="R439" s="66"/>
      <c r="S439" s="66"/>
      <c r="T439" s="66"/>
      <c r="U439" s="66"/>
      <c r="V439" s="70"/>
      <c r="W439" s="70"/>
      <c r="X439" s="70"/>
      <c r="Y439" s="70"/>
      <c r="Z439" s="4"/>
      <c r="AA439" s="4"/>
    </row>
    <row r="440" spans="1:27" ht="16.5" thickBot="1">
      <c r="A440" s="1099"/>
      <c r="B440" s="1100" t="s">
        <v>223</v>
      </c>
      <c r="C440" s="1101"/>
      <c r="D440" s="993">
        <f>SUM(D435:D439)</f>
        <v>0</v>
      </c>
      <c r="E440" s="294"/>
      <c r="F440" s="294"/>
      <c r="G440" s="236"/>
      <c r="H440" s="236"/>
      <c r="I440" s="236"/>
      <c r="J440" s="236"/>
      <c r="P440" s="65"/>
      <c r="Q440" s="66"/>
      <c r="R440" s="66"/>
      <c r="S440" s="66"/>
      <c r="T440" s="66"/>
      <c r="U440" s="66"/>
      <c r="V440" s="70"/>
      <c r="W440" s="70"/>
      <c r="X440" s="70"/>
      <c r="Y440" s="70"/>
      <c r="Z440" s="4"/>
      <c r="AA440" s="4"/>
    </row>
    <row r="441" spans="1:27" ht="15.75">
      <c r="A441" s="606" t="s">
        <v>294</v>
      </c>
      <c r="B441" s="235"/>
      <c r="C441" s="531"/>
      <c r="D441" s="237"/>
      <c r="E441" s="294"/>
      <c r="F441" s="294"/>
      <c r="G441" s="236"/>
      <c r="H441" s="236"/>
      <c r="I441" s="236"/>
      <c r="J441" s="236"/>
      <c r="P441" s="65"/>
      <c r="Q441" s="66"/>
      <c r="R441" s="66"/>
      <c r="S441" s="66"/>
      <c r="T441" s="66"/>
      <c r="U441" s="66"/>
      <c r="V441" s="70"/>
      <c r="W441" s="70"/>
      <c r="X441" s="70"/>
      <c r="Y441" s="70"/>
      <c r="Z441" s="4"/>
      <c r="AA441" s="4"/>
    </row>
    <row r="442" spans="1:27" ht="15.75">
      <c r="A442" s="294"/>
      <c r="B442" s="294"/>
      <c r="C442" s="294"/>
      <c r="D442" s="294"/>
      <c r="E442" s="294"/>
      <c r="F442" s="294"/>
      <c r="G442" s="236"/>
      <c r="H442" s="236"/>
      <c r="I442" s="236"/>
      <c r="J442" s="236"/>
      <c r="P442" s="65"/>
      <c r="Q442" s="66"/>
      <c r="R442" s="66"/>
      <c r="S442" s="66"/>
      <c r="T442" s="66"/>
      <c r="U442" s="66"/>
      <c r="V442" s="70"/>
      <c r="W442" s="70"/>
      <c r="X442" s="70"/>
      <c r="Y442" s="70"/>
      <c r="Z442" s="4"/>
      <c r="AA442" s="4"/>
    </row>
    <row r="443" spans="1:27" ht="16.5" thickBot="1">
      <c r="A443" s="294" t="s">
        <v>361</v>
      </c>
      <c r="B443" s="235"/>
      <c r="C443" s="235"/>
      <c r="D443" s="237"/>
      <c r="E443" s="238"/>
      <c r="F443" s="235"/>
      <c r="G443" s="236"/>
      <c r="H443" s="236"/>
      <c r="I443" s="236"/>
      <c r="J443" s="236"/>
      <c r="P443" s="65"/>
      <c r="Q443" s="66"/>
      <c r="R443" s="66"/>
      <c r="S443" s="66"/>
      <c r="T443" s="66"/>
      <c r="U443" s="66"/>
      <c r="V443" s="70"/>
      <c r="W443" s="70"/>
      <c r="X443" s="70"/>
      <c r="Y443" s="70"/>
      <c r="Z443" s="4"/>
      <c r="AA443" s="4"/>
    </row>
    <row r="444" spans="1:27" ht="31.5">
      <c r="A444" s="987" t="s">
        <v>13</v>
      </c>
      <c r="B444" s="988" t="s">
        <v>228</v>
      </c>
      <c r="C444" s="476" t="s">
        <v>229</v>
      </c>
      <c r="D444" s="476" t="s">
        <v>90</v>
      </c>
      <c r="E444" s="484" t="s">
        <v>91</v>
      </c>
      <c r="F444" s="500" t="s">
        <v>92</v>
      </c>
      <c r="G444" s="508"/>
      <c r="H444" s="508"/>
      <c r="I444" s="508"/>
      <c r="J444" s="508"/>
      <c r="K444" s="104"/>
      <c r="L444" s="104"/>
      <c r="M444" s="104"/>
      <c r="N444" s="104"/>
      <c r="O444" s="104"/>
      <c r="P444" s="65"/>
      <c r="Q444" s="66"/>
      <c r="R444" s="66"/>
      <c r="S444" s="66"/>
      <c r="T444" s="66"/>
      <c r="U444" s="66"/>
      <c r="V444" s="70"/>
      <c r="W444" s="70"/>
      <c r="X444" s="70"/>
      <c r="Y444" s="70"/>
      <c r="Z444" s="4"/>
      <c r="AA444" s="4"/>
    </row>
    <row r="445" spans="1:27" ht="16.5" thickBot="1">
      <c r="A445" s="989">
        <f>C472</f>
        <v>598.0589999999997</v>
      </c>
      <c r="B445" s="929">
        <v>45.160000000000004</v>
      </c>
      <c r="C445" s="836">
        <f>B445/A445</f>
        <v>0.07551094457235828</v>
      </c>
      <c r="D445" s="930">
        <f>D472</f>
        <v>502.26150499999994</v>
      </c>
      <c r="E445" s="930">
        <f>E472</f>
        <v>460.1467079999999</v>
      </c>
      <c r="F445" s="45">
        <f>E445/D445</f>
        <v>0.9161496619176497</v>
      </c>
      <c r="G445" s="236"/>
      <c r="H445" s="236"/>
      <c r="I445" s="957"/>
      <c r="J445" s="236"/>
      <c r="P445" s="65"/>
      <c r="Q445" s="66">
        <v>675.77</v>
      </c>
      <c r="R445" s="66"/>
      <c r="S445" s="66"/>
      <c r="T445" s="66"/>
      <c r="U445" s="66"/>
      <c r="V445" s="70"/>
      <c r="W445" s="70"/>
      <c r="X445" s="70"/>
      <c r="Y445" s="70"/>
      <c r="Z445" s="4"/>
      <c r="AA445" s="4"/>
    </row>
    <row r="446" spans="1:27" ht="15.75">
      <c r="A446" s="237"/>
      <c r="B446" s="237"/>
      <c r="C446" s="235"/>
      <c r="D446" s="237"/>
      <c r="E446" s="238"/>
      <c r="F446" s="235"/>
      <c r="G446" s="236"/>
      <c r="H446" s="236"/>
      <c r="I446" s="236"/>
      <c r="J446" s="236"/>
      <c r="P446" s="65"/>
      <c r="Q446" s="66">
        <v>535.54</v>
      </c>
      <c r="R446" s="66"/>
      <c r="S446" s="66"/>
      <c r="T446" s="66"/>
      <c r="U446" s="66"/>
      <c r="V446" s="70"/>
      <c r="W446" s="70"/>
      <c r="X446" s="70"/>
      <c r="Y446" s="70"/>
      <c r="Z446" s="4"/>
      <c r="AA446" s="4"/>
    </row>
    <row r="447" spans="1:27" ht="15.75">
      <c r="A447" s="294" t="s">
        <v>131</v>
      </c>
      <c r="B447" s="294"/>
      <c r="C447" s="294"/>
      <c r="D447" s="294"/>
      <c r="E447" s="294"/>
      <c r="F447" s="294"/>
      <c r="G447" s="473"/>
      <c r="H447" s="473"/>
      <c r="I447" s="473"/>
      <c r="J447" s="473"/>
      <c r="K447" s="82"/>
      <c r="L447" s="82"/>
      <c r="M447" s="82"/>
      <c r="N447" s="82"/>
      <c r="O447" s="82"/>
      <c r="P447" s="65"/>
      <c r="Q447" s="66">
        <f>Q445+Q446</f>
        <v>1211.31</v>
      </c>
      <c r="R447" s="66">
        <v>1.62</v>
      </c>
      <c r="S447" s="66">
        <f>Q447+R447</f>
        <v>1212.9299999999998</v>
      </c>
      <c r="T447" s="66"/>
      <c r="U447" s="66"/>
      <c r="V447" s="70"/>
      <c r="W447" s="70"/>
      <c r="X447" s="70"/>
      <c r="Y447" s="70"/>
      <c r="Z447" s="4"/>
      <c r="AA447" s="4"/>
    </row>
    <row r="448" spans="1:28" ht="16.5" thickBot="1">
      <c r="A448" s="234"/>
      <c r="B448" s="235"/>
      <c r="C448" s="235"/>
      <c r="D448" s="1143" t="s">
        <v>79</v>
      </c>
      <c r="E448" s="1143"/>
      <c r="F448" s="1143"/>
      <c r="G448" s="1143"/>
      <c r="H448" s="935"/>
      <c r="I448" s="605"/>
      <c r="J448" s="605"/>
      <c r="K448" s="105"/>
      <c r="L448" s="105"/>
      <c r="M448" s="105"/>
      <c r="N448" s="105"/>
      <c r="O448" s="105"/>
      <c r="P448" s="65"/>
      <c r="Q448" s="66"/>
      <c r="R448" s="66"/>
      <c r="S448" s="66"/>
      <c r="T448" s="66"/>
      <c r="U448" s="66"/>
      <c r="V448" s="66"/>
      <c r="W448" s="66"/>
      <c r="X448" s="66"/>
      <c r="Y448" s="66"/>
      <c r="Z448" s="62"/>
      <c r="AA448" s="62"/>
      <c r="AB448" s="18"/>
    </row>
    <row r="449" spans="1:28" ht="32.25" thickBot="1">
      <c r="A449" s="759" t="s">
        <v>9</v>
      </c>
      <c r="B449" s="760" t="s">
        <v>10</v>
      </c>
      <c r="C449" s="760" t="s">
        <v>13</v>
      </c>
      <c r="D449" s="772" t="s">
        <v>80</v>
      </c>
      <c r="E449" s="772" t="s">
        <v>132</v>
      </c>
      <c r="F449" s="760" t="s">
        <v>81</v>
      </c>
      <c r="G449" s="783" t="s">
        <v>82</v>
      </c>
      <c r="H449" s="637"/>
      <c r="I449" s="637"/>
      <c r="J449" s="637"/>
      <c r="K449" s="228"/>
      <c r="L449" s="228"/>
      <c r="M449" s="228"/>
      <c r="N449" s="228"/>
      <c r="O449" s="228"/>
      <c r="P449" s="65"/>
      <c r="Q449" s="66"/>
      <c r="R449" s="66"/>
      <c r="S449" s="66"/>
      <c r="T449" s="66"/>
      <c r="U449" s="66"/>
      <c r="V449" s="66"/>
      <c r="W449" s="66"/>
      <c r="X449" s="66"/>
      <c r="Y449" s="70"/>
      <c r="Z449" s="62"/>
      <c r="AA449" s="62"/>
      <c r="AB449" s="18"/>
    </row>
    <row r="450" spans="1:27" ht="15.75">
      <c r="A450" s="742">
        <v>1</v>
      </c>
      <c r="B450" s="1014" t="s">
        <v>157</v>
      </c>
      <c r="C450" s="743">
        <v>33.439229999999995</v>
      </c>
      <c r="D450" s="781">
        <v>26.80494</v>
      </c>
      <c r="E450" s="781">
        <v>32.149680000000004</v>
      </c>
      <c r="F450" s="769">
        <f>D450-E450</f>
        <v>-5.344740000000005</v>
      </c>
      <c r="G450" s="782">
        <f>E450/D450</f>
        <v>1.1993938430751945</v>
      </c>
      <c r="H450" s="346"/>
      <c r="I450" s="346"/>
      <c r="J450" s="346"/>
      <c r="K450" s="346"/>
      <c r="L450" s="304"/>
      <c r="M450" s="304"/>
      <c r="N450" s="304"/>
      <c r="O450" s="304"/>
      <c r="P450" s="65"/>
      <c r="Q450" s="66"/>
      <c r="R450" s="66"/>
      <c r="S450" s="66"/>
      <c r="T450" s="66"/>
      <c r="U450" s="66"/>
      <c r="V450" s="70"/>
      <c r="W450" s="70"/>
      <c r="X450" s="70"/>
      <c r="Y450" s="70"/>
      <c r="Z450" s="4"/>
      <c r="AA450" s="4"/>
    </row>
    <row r="451" spans="1:28" ht="15.75">
      <c r="A451" s="256">
        <v>2</v>
      </c>
      <c r="B451" s="1014" t="s">
        <v>158</v>
      </c>
      <c r="C451" s="646">
        <v>8.994150000000001</v>
      </c>
      <c r="D451" s="356">
        <v>8.346665999999999</v>
      </c>
      <c r="E451" s="356">
        <v>8.347199999999999</v>
      </c>
      <c r="F451" s="343">
        <f aca="true" t="shared" si="49" ref="F451:F472">D451-E451</f>
        <v>-0.0005340000000000344</v>
      </c>
      <c r="G451" s="344">
        <f aca="true" t="shared" si="50" ref="G451:G472">E451/D451</f>
        <v>1.0000639776408928</v>
      </c>
      <c r="H451" s="346"/>
      <c r="I451" s="346"/>
      <c r="J451" s="346"/>
      <c r="K451" s="346"/>
      <c r="L451" s="304"/>
      <c r="M451" s="304"/>
      <c r="N451" s="304"/>
      <c r="O451" s="304"/>
      <c r="P451" s="65"/>
      <c r="Q451" s="66"/>
      <c r="R451" s="66"/>
      <c r="S451" s="66"/>
      <c r="T451" s="66"/>
      <c r="U451" s="66"/>
      <c r="V451" s="70"/>
      <c r="W451" s="70"/>
      <c r="X451" s="70"/>
      <c r="Y451" s="106"/>
      <c r="Z451" s="62"/>
      <c r="AA451" s="62"/>
      <c r="AB451" s="18"/>
    </row>
    <row r="452" spans="1:28" ht="15.75">
      <c r="A452" s="256">
        <v>3</v>
      </c>
      <c r="B452" s="1014" t="s">
        <v>159</v>
      </c>
      <c r="C452" s="646">
        <v>32.94819</v>
      </c>
      <c r="D452" s="356">
        <v>35.88642</v>
      </c>
      <c r="E452" s="356">
        <v>35.88642</v>
      </c>
      <c r="F452" s="343">
        <f t="shared" si="49"/>
        <v>0</v>
      </c>
      <c r="G452" s="344">
        <f t="shared" si="50"/>
        <v>1</v>
      </c>
      <c r="H452" s="346"/>
      <c r="I452" s="346"/>
      <c r="J452" s="346"/>
      <c r="K452" s="346"/>
      <c r="L452" s="304"/>
      <c r="M452" s="304"/>
      <c r="N452" s="304"/>
      <c r="O452" s="304"/>
      <c r="P452" s="65"/>
      <c r="Q452" s="66"/>
      <c r="R452" s="66"/>
      <c r="S452" s="66"/>
      <c r="T452" s="66"/>
      <c r="U452" s="208"/>
      <c r="V452" s="211"/>
      <c r="W452" s="211"/>
      <c r="X452" s="211"/>
      <c r="Y452" s="70"/>
      <c r="Z452" s="62"/>
      <c r="AA452" s="62"/>
      <c r="AB452" s="18"/>
    </row>
    <row r="453" spans="1:27" ht="15.75">
      <c r="A453" s="256">
        <v>4</v>
      </c>
      <c r="B453" s="1014" t="s">
        <v>160</v>
      </c>
      <c r="C453" s="646">
        <v>41.111729999999994</v>
      </c>
      <c r="D453" s="356">
        <v>35.09</v>
      </c>
      <c r="E453" s="356">
        <v>28.354079999999996</v>
      </c>
      <c r="F453" s="343">
        <f t="shared" si="49"/>
        <v>6.735920000000007</v>
      </c>
      <c r="G453" s="344">
        <f t="shared" si="50"/>
        <v>0.8080387574807636</v>
      </c>
      <c r="H453" s="346"/>
      <c r="I453" s="346"/>
      <c r="J453" s="346"/>
      <c r="K453" s="346"/>
      <c r="L453" s="304"/>
      <c r="M453" s="304"/>
      <c r="N453" s="304"/>
      <c r="O453" s="304"/>
      <c r="P453" s="65"/>
      <c r="Q453" s="66"/>
      <c r="R453" s="66"/>
      <c r="S453" s="66"/>
      <c r="T453" s="66"/>
      <c r="U453" s="66"/>
      <c r="V453" s="70"/>
      <c r="W453" s="70"/>
      <c r="X453" s="70"/>
      <c r="Y453" s="106"/>
      <c r="Z453" s="4"/>
      <c r="AA453" s="4"/>
    </row>
    <row r="454" spans="1:27" ht="15.75">
      <c r="A454" s="256">
        <v>5</v>
      </c>
      <c r="B454" s="1014" t="s">
        <v>161</v>
      </c>
      <c r="C454" s="646">
        <v>30.929249999999996</v>
      </c>
      <c r="D454" s="356">
        <v>20.179422</v>
      </c>
      <c r="E454" s="356">
        <v>21.825650999999997</v>
      </c>
      <c r="F454" s="343">
        <f t="shared" si="49"/>
        <v>-1.6462289999999982</v>
      </c>
      <c r="G454" s="344">
        <f t="shared" si="50"/>
        <v>1.0815795913282351</v>
      </c>
      <c r="H454" s="346"/>
      <c r="I454" s="346"/>
      <c r="J454" s="346"/>
      <c r="K454" s="346"/>
      <c r="L454" s="304"/>
      <c r="M454" s="304"/>
      <c r="N454" s="304"/>
      <c r="O454" s="304"/>
      <c r="P454" s="65"/>
      <c r="Q454" s="66"/>
      <c r="R454" s="66"/>
      <c r="S454" s="66"/>
      <c r="T454" s="66"/>
      <c r="U454" s="66"/>
      <c r="V454" s="70"/>
      <c r="W454" s="70"/>
      <c r="X454" s="70"/>
      <c r="Y454" s="70"/>
      <c r="Z454" s="4"/>
      <c r="AA454" s="4"/>
    </row>
    <row r="455" spans="1:28" ht="15.75">
      <c r="A455" s="256">
        <v>6</v>
      </c>
      <c r="B455" s="1014" t="s">
        <v>162</v>
      </c>
      <c r="C455" s="646">
        <v>34.47015</v>
      </c>
      <c r="D455" s="356">
        <v>22.688789999999997</v>
      </c>
      <c r="E455" s="356">
        <v>22.67919</v>
      </c>
      <c r="F455" s="343">
        <f t="shared" si="49"/>
        <v>0.009599999999998943</v>
      </c>
      <c r="G455" s="344">
        <f t="shared" si="50"/>
        <v>0.9995768835623231</v>
      </c>
      <c r="H455" s="346"/>
      <c r="I455" s="346"/>
      <c r="J455" s="346"/>
      <c r="K455" s="346"/>
      <c r="L455" s="304"/>
      <c r="M455" s="304"/>
      <c r="N455" s="304"/>
      <c r="O455" s="304"/>
      <c r="P455" s="65"/>
      <c r="Q455" s="66"/>
      <c r="R455" s="66"/>
      <c r="S455" s="66"/>
      <c r="T455" s="66"/>
      <c r="U455" s="66"/>
      <c r="V455" s="70"/>
      <c r="W455" s="70"/>
      <c r="X455" s="70"/>
      <c r="Y455" s="106"/>
      <c r="Z455" s="62"/>
      <c r="AA455" s="62"/>
      <c r="AB455" s="18"/>
    </row>
    <row r="456" spans="1:28" ht="15.75">
      <c r="A456" s="256">
        <v>7</v>
      </c>
      <c r="B456" s="1014" t="s">
        <v>163</v>
      </c>
      <c r="C456" s="646">
        <v>29.22084</v>
      </c>
      <c r="D456" s="356">
        <v>22.40685</v>
      </c>
      <c r="E456" s="356">
        <v>22.40685</v>
      </c>
      <c r="F456" s="343">
        <f t="shared" si="49"/>
        <v>0</v>
      </c>
      <c r="G456" s="344">
        <f t="shared" si="50"/>
        <v>1</v>
      </c>
      <c r="H456" s="346"/>
      <c r="I456" s="346"/>
      <c r="J456" s="346"/>
      <c r="K456" s="346"/>
      <c r="L456" s="304"/>
      <c r="M456" s="304"/>
      <c r="N456" s="304"/>
      <c r="O456" s="304"/>
      <c r="P456" s="65"/>
      <c r="Q456" s="66"/>
      <c r="R456" s="66"/>
      <c r="S456" s="66"/>
      <c r="T456" s="66"/>
      <c r="U456" s="208"/>
      <c r="V456" s="211"/>
      <c r="W456" s="211"/>
      <c r="X456" s="211"/>
      <c r="Y456" s="70"/>
      <c r="Z456" s="62"/>
      <c r="AA456" s="62"/>
      <c r="AB456" s="18"/>
    </row>
    <row r="457" spans="1:27" ht="15.75">
      <c r="A457" s="256">
        <v>8</v>
      </c>
      <c r="B457" s="1014" t="s">
        <v>164</v>
      </c>
      <c r="C457" s="646">
        <v>18.71331</v>
      </c>
      <c r="D457" s="356">
        <v>15.470099999999999</v>
      </c>
      <c r="E457" s="356">
        <v>10.724426999999999</v>
      </c>
      <c r="F457" s="343">
        <f t="shared" si="49"/>
        <v>4.745673</v>
      </c>
      <c r="G457" s="732">
        <f t="shared" si="50"/>
        <v>0.6932357903310257</v>
      </c>
      <c r="H457" s="941"/>
      <c r="I457" s="346"/>
      <c r="J457" s="346"/>
      <c r="K457" s="346"/>
      <c r="L457" s="304"/>
      <c r="M457" s="304"/>
      <c r="N457" s="304"/>
      <c r="O457" s="304"/>
      <c r="P457" s="65"/>
      <c r="Q457" s="297" t="s">
        <v>284</v>
      </c>
      <c r="R457" s="66"/>
      <c r="S457" s="66"/>
      <c r="T457" s="66"/>
      <c r="U457" s="66"/>
      <c r="V457" s="70"/>
      <c r="W457" s="70"/>
      <c r="X457" s="70"/>
      <c r="Y457" s="106"/>
      <c r="Z457" s="4"/>
      <c r="AA457" s="4"/>
    </row>
    <row r="458" spans="1:27" ht="15.75">
      <c r="A458" s="256">
        <v>9</v>
      </c>
      <c r="B458" s="1014" t="s">
        <v>165</v>
      </c>
      <c r="C458" s="646">
        <v>44.72357999999999</v>
      </c>
      <c r="D458" s="356">
        <v>57.474599999999995</v>
      </c>
      <c r="E458" s="356">
        <v>42.9798</v>
      </c>
      <c r="F458" s="343">
        <f t="shared" si="49"/>
        <v>14.494799999999998</v>
      </c>
      <c r="G458" s="732">
        <f t="shared" si="50"/>
        <v>0.7478051173909867</v>
      </c>
      <c r="H458" s="941"/>
      <c r="I458" s="346"/>
      <c r="J458" s="346"/>
      <c r="K458" s="346"/>
      <c r="L458" s="304"/>
      <c r="M458" s="304"/>
      <c r="N458" s="304"/>
      <c r="O458" s="304"/>
      <c r="P458" s="65"/>
      <c r="Q458" s="66"/>
      <c r="R458" s="66"/>
      <c r="S458" s="66"/>
      <c r="T458" s="66"/>
      <c r="U458" s="66"/>
      <c r="V458" s="70"/>
      <c r="W458" s="70"/>
      <c r="X458" s="70"/>
      <c r="Y458" s="70"/>
      <c r="Z458" s="4"/>
      <c r="AA458" s="4"/>
    </row>
    <row r="459" spans="1:28" ht="15.75">
      <c r="A459" s="256">
        <v>10</v>
      </c>
      <c r="B459" s="1014" t="s">
        <v>166</v>
      </c>
      <c r="C459" s="646">
        <v>41.772389999999994</v>
      </c>
      <c r="D459" s="356">
        <v>45.573116999999996</v>
      </c>
      <c r="E459" s="356">
        <v>46.22031</v>
      </c>
      <c r="F459" s="343">
        <f t="shared" si="49"/>
        <v>-0.6471930000000015</v>
      </c>
      <c r="G459" s="732">
        <f t="shared" si="50"/>
        <v>1.014201201116</v>
      </c>
      <c r="H459" s="941"/>
      <c r="I459" s="346"/>
      <c r="J459" s="346"/>
      <c r="K459" s="346"/>
      <c r="L459" s="304"/>
      <c r="M459" s="304"/>
      <c r="N459" s="304"/>
      <c r="O459" s="304"/>
      <c r="P459" s="65"/>
      <c r="Q459" s="66"/>
      <c r="R459" s="66"/>
      <c r="S459" s="66"/>
      <c r="T459" s="66"/>
      <c r="U459" s="66"/>
      <c r="V459" s="70"/>
      <c r="W459" s="70"/>
      <c r="X459" s="70"/>
      <c r="Y459" s="106"/>
      <c r="Z459" s="62"/>
      <c r="AA459" s="62"/>
      <c r="AB459" s="18"/>
    </row>
    <row r="460" spans="1:28" ht="15.75">
      <c r="A460" s="256">
        <v>11</v>
      </c>
      <c r="B460" s="1014" t="s">
        <v>145</v>
      </c>
      <c r="C460" s="646">
        <v>12.305369999999998</v>
      </c>
      <c r="D460" s="356">
        <v>12.2781</v>
      </c>
      <c r="E460" s="356">
        <v>8.2848</v>
      </c>
      <c r="F460" s="343">
        <f t="shared" si="49"/>
        <v>3.9932999999999996</v>
      </c>
      <c r="G460" s="732">
        <f t="shared" si="50"/>
        <v>0.6747623818017446</v>
      </c>
      <c r="H460" s="941"/>
      <c r="I460" s="346"/>
      <c r="J460" s="346"/>
      <c r="K460" s="346"/>
      <c r="L460" s="357"/>
      <c r="M460" s="304"/>
      <c r="N460" s="304"/>
      <c r="O460" s="304"/>
      <c r="P460" s="65"/>
      <c r="Q460" s="66"/>
      <c r="R460" s="66"/>
      <c r="S460" s="66"/>
      <c r="T460" s="66"/>
      <c r="U460" s="208"/>
      <c r="V460" s="211"/>
      <c r="W460" s="211"/>
      <c r="X460" s="211"/>
      <c r="Y460" s="70"/>
      <c r="Z460" s="62"/>
      <c r="AA460" s="62"/>
      <c r="AB460" s="18"/>
    </row>
    <row r="461" spans="1:27" ht="15.75">
      <c r="A461" s="256">
        <v>12</v>
      </c>
      <c r="B461" s="1014" t="s">
        <v>146</v>
      </c>
      <c r="C461" s="646">
        <v>15.085619999999999</v>
      </c>
      <c r="D461" s="356">
        <v>14.1633</v>
      </c>
      <c r="E461" s="356">
        <v>13.830900000000002</v>
      </c>
      <c r="F461" s="343">
        <f t="shared" si="49"/>
        <v>0.33239999999999803</v>
      </c>
      <c r="G461" s="732">
        <f t="shared" si="50"/>
        <v>0.9765308932240369</v>
      </c>
      <c r="H461" s="941"/>
      <c r="I461" s="346"/>
      <c r="J461" s="346"/>
      <c r="K461" s="346"/>
      <c r="L461" s="304"/>
      <c r="M461" s="304"/>
      <c r="N461" s="304"/>
      <c r="O461" s="304"/>
      <c r="P461" s="65"/>
      <c r="Q461" s="66"/>
      <c r="R461" s="66"/>
      <c r="S461" s="66"/>
      <c r="T461" s="66"/>
      <c r="U461" s="66"/>
      <c r="V461" s="70"/>
      <c r="W461" s="70"/>
      <c r="X461" s="70"/>
      <c r="Y461" s="106"/>
      <c r="Z461" s="4"/>
      <c r="AA461" s="4"/>
    </row>
    <row r="462" spans="1:30" ht="15.75">
      <c r="A462" s="256">
        <v>13</v>
      </c>
      <c r="B462" s="1014" t="s">
        <v>147</v>
      </c>
      <c r="C462" s="646">
        <v>34.567499999999995</v>
      </c>
      <c r="D462" s="355">
        <v>34.1136</v>
      </c>
      <c r="E462" s="355">
        <v>18.4095</v>
      </c>
      <c r="F462" s="343">
        <f>D462-E462</f>
        <v>15.704099999999997</v>
      </c>
      <c r="G462" s="732">
        <f>E462/D462</f>
        <v>0.5396528070915999</v>
      </c>
      <c r="H462" s="941"/>
      <c r="I462" s="346"/>
      <c r="J462" s="346"/>
      <c r="K462" s="346"/>
      <c r="L462" s="304"/>
      <c r="M462" s="304"/>
      <c r="N462" s="304"/>
      <c r="O462" s="304"/>
      <c r="P462" s="66"/>
      <c r="Q462" s="66"/>
      <c r="R462" s="66"/>
      <c r="S462" s="66"/>
      <c r="T462" s="66"/>
      <c r="U462" s="66"/>
      <c r="V462" s="70"/>
      <c r="W462" s="70"/>
      <c r="X462" s="70"/>
      <c r="Y462" s="70"/>
      <c r="Z462" s="4"/>
      <c r="AA462" s="4"/>
      <c r="AB462" s="4"/>
      <c r="AC462" s="4"/>
      <c r="AD462" s="4"/>
    </row>
    <row r="463" spans="1:30" ht="15.75">
      <c r="A463" s="256">
        <v>14</v>
      </c>
      <c r="B463" s="1014" t="s">
        <v>148</v>
      </c>
      <c r="C463" s="646">
        <v>40.68669</v>
      </c>
      <c r="D463" s="355">
        <v>26.431200000000004</v>
      </c>
      <c r="E463" s="355">
        <v>26.4309</v>
      </c>
      <c r="F463" s="343">
        <f aca="true" t="shared" si="51" ref="F463:F471">D463-E463</f>
        <v>0.00030000000000285354</v>
      </c>
      <c r="G463" s="732">
        <f aca="true" t="shared" si="52" ref="G463:G471">E463/D463</f>
        <v>0.9999886497775355</v>
      </c>
      <c r="H463" s="941"/>
      <c r="I463" s="346"/>
      <c r="J463" s="346"/>
      <c r="K463" s="346"/>
      <c r="L463" s="304"/>
      <c r="M463" s="304"/>
      <c r="N463" s="304"/>
      <c r="O463" s="304"/>
      <c r="P463" s="66"/>
      <c r="Q463" s="66"/>
      <c r="R463" s="66"/>
      <c r="S463" s="66"/>
      <c r="T463" s="66"/>
      <c r="U463" s="66"/>
      <c r="V463" s="70"/>
      <c r="W463" s="70"/>
      <c r="X463" s="70"/>
      <c r="Y463" s="106"/>
      <c r="Z463" s="62"/>
      <c r="AA463" s="62"/>
      <c r="AB463" s="62"/>
      <c r="AC463" s="4"/>
      <c r="AD463" s="4"/>
    </row>
    <row r="464" spans="1:30" ht="15.75">
      <c r="A464" s="256">
        <v>15</v>
      </c>
      <c r="B464" s="1014" t="s">
        <v>149</v>
      </c>
      <c r="C464" s="646">
        <v>20.4534</v>
      </c>
      <c r="D464" s="355">
        <v>13.404900000000001</v>
      </c>
      <c r="E464" s="355">
        <v>9.454800000000002</v>
      </c>
      <c r="F464" s="343">
        <f t="shared" si="51"/>
        <v>3.950099999999999</v>
      </c>
      <c r="G464" s="732">
        <f t="shared" si="52"/>
        <v>0.7053241725040844</v>
      </c>
      <c r="H464" s="941"/>
      <c r="I464" s="346"/>
      <c r="J464" s="346"/>
      <c r="K464" s="346"/>
      <c r="L464" s="304"/>
      <c r="M464" s="304"/>
      <c r="N464" s="304"/>
      <c r="O464" s="304"/>
      <c r="P464" s="66"/>
      <c r="Q464" s="66"/>
      <c r="R464" s="66"/>
      <c r="S464" s="66"/>
      <c r="T464" s="66"/>
      <c r="U464" s="208"/>
      <c r="V464" s="211"/>
      <c r="W464" s="211"/>
      <c r="X464" s="211"/>
      <c r="Y464" s="70"/>
      <c r="Z464" s="62"/>
      <c r="AA464" s="62"/>
      <c r="AB464" s="62"/>
      <c r="AC464" s="4"/>
      <c r="AD464" s="4"/>
    </row>
    <row r="465" spans="1:30" ht="15.75">
      <c r="A465" s="256">
        <v>16</v>
      </c>
      <c r="B465" s="1014" t="s">
        <v>150</v>
      </c>
      <c r="C465" s="646">
        <v>18.638399999999997</v>
      </c>
      <c r="D465" s="355">
        <v>18.5148</v>
      </c>
      <c r="E465" s="355">
        <v>15.5619</v>
      </c>
      <c r="F465" s="343">
        <f t="shared" si="51"/>
        <v>2.9529000000000014</v>
      </c>
      <c r="G465" s="732">
        <f t="shared" si="52"/>
        <v>0.8405113746840365</v>
      </c>
      <c r="H465" s="941"/>
      <c r="I465" s="346"/>
      <c r="J465" s="346"/>
      <c r="K465" s="346"/>
      <c r="L465" s="357"/>
      <c r="M465" s="304"/>
      <c r="N465" s="304"/>
      <c r="O465" s="304"/>
      <c r="P465" s="66"/>
      <c r="Q465" s="66"/>
      <c r="R465" s="66"/>
      <c r="S465" s="66"/>
      <c r="T465" s="66"/>
      <c r="U465" s="66"/>
      <c r="V465" s="70"/>
      <c r="W465" s="70"/>
      <c r="X465" s="70"/>
      <c r="Y465" s="106"/>
      <c r="Z465" s="4"/>
      <c r="AA465" s="4"/>
      <c r="AB465" s="4"/>
      <c r="AC465" s="4"/>
      <c r="AD465" s="4"/>
    </row>
    <row r="466" spans="1:30" ht="15.75">
      <c r="A466" s="256">
        <v>17</v>
      </c>
      <c r="B466" s="1014" t="s">
        <v>151</v>
      </c>
      <c r="C466" s="646">
        <v>12.388200000000001</v>
      </c>
      <c r="D466" s="355">
        <v>12.3771</v>
      </c>
      <c r="E466" s="355">
        <v>10.715399999999999</v>
      </c>
      <c r="F466" s="343">
        <f t="shared" si="51"/>
        <v>1.6617000000000015</v>
      </c>
      <c r="G466" s="732">
        <f t="shared" si="52"/>
        <v>0.8657439949584311</v>
      </c>
      <c r="H466" s="941"/>
      <c r="I466" s="346"/>
      <c r="J466" s="346"/>
      <c r="K466" s="346"/>
      <c r="L466" s="304"/>
      <c r="M466" s="304"/>
      <c r="N466" s="304"/>
      <c r="O466" s="304"/>
      <c r="P466" s="66"/>
      <c r="Q466" s="66"/>
      <c r="R466" s="66"/>
      <c r="S466" s="66"/>
      <c r="T466" s="66"/>
      <c r="U466" s="66"/>
      <c r="V466" s="70"/>
      <c r="W466" s="70"/>
      <c r="X466" s="70"/>
      <c r="Y466" s="70"/>
      <c r="Z466" s="4"/>
      <c r="AA466" s="4"/>
      <c r="AB466" s="4"/>
      <c r="AC466" s="4"/>
      <c r="AD466" s="4"/>
    </row>
    <row r="467" spans="1:30" ht="15.75">
      <c r="A467" s="256">
        <v>18</v>
      </c>
      <c r="B467" s="1014" t="s">
        <v>152</v>
      </c>
      <c r="C467" s="646">
        <v>43.01715</v>
      </c>
      <c r="D467" s="355">
        <v>30.842399999999998</v>
      </c>
      <c r="E467" s="355">
        <v>30.84</v>
      </c>
      <c r="F467" s="343">
        <f t="shared" si="51"/>
        <v>0.0023999999999979593</v>
      </c>
      <c r="G467" s="732">
        <f t="shared" si="52"/>
        <v>0.9999221850439655</v>
      </c>
      <c r="H467" s="941"/>
      <c r="I467" s="346"/>
      <c r="J467" s="346"/>
      <c r="K467" s="346"/>
      <c r="L467" s="304"/>
      <c r="M467" s="304"/>
      <c r="N467" s="304"/>
      <c r="O467" s="304"/>
      <c r="P467" s="66"/>
      <c r="Q467" s="66"/>
      <c r="R467" s="66"/>
      <c r="S467" s="66"/>
      <c r="T467" s="66"/>
      <c r="U467" s="66"/>
      <c r="V467" s="70"/>
      <c r="W467" s="70"/>
      <c r="X467" s="70"/>
      <c r="Y467" s="106"/>
      <c r="Z467" s="62"/>
      <c r="AA467" s="62"/>
      <c r="AB467" s="62"/>
      <c r="AC467" s="4"/>
      <c r="AD467" s="4"/>
    </row>
    <row r="468" spans="1:30" ht="15.75">
      <c r="A468" s="256">
        <v>19</v>
      </c>
      <c r="B468" s="1014" t="s">
        <v>153</v>
      </c>
      <c r="C468" s="646">
        <v>23.018819999999998</v>
      </c>
      <c r="D468" s="355">
        <v>15.895800000000001</v>
      </c>
      <c r="E468" s="355">
        <v>12.2496</v>
      </c>
      <c r="F468" s="343">
        <f t="shared" si="51"/>
        <v>3.646200000000002</v>
      </c>
      <c r="G468" s="732">
        <f t="shared" si="52"/>
        <v>0.7706186539840711</v>
      </c>
      <c r="H468" s="941"/>
      <c r="I468" s="346"/>
      <c r="J468" s="346"/>
      <c r="K468" s="346"/>
      <c r="L468" s="357"/>
      <c r="M468" s="304"/>
      <c r="N468" s="304"/>
      <c r="O468" s="304"/>
      <c r="P468" s="66"/>
      <c r="Q468" s="66"/>
      <c r="R468" s="66"/>
      <c r="S468" s="66"/>
      <c r="T468" s="66"/>
      <c r="U468" s="208"/>
      <c r="V468" s="211"/>
      <c r="W468" s="211"/>
      <c r="X468" s="211"/>
      <c r="Y468" s="70"/>
      <c r="Z468" s="62"/>
      <c r="AA468" s="62"/>
      <c r="AB468" s="62"/>
      <c r="AC468" s="4"/>
      <c r="AD468" s="4"/>
    </row>
    <row r="469" spans="1:30" ht="15.75">
      <c r="A469" s="256">
        <v>20</v>
      </c>
      <c r="B469" s="1014" t="s">
        <v>154</v>
      </c>
      <c r="C469" s="646">
        <v>51.56184</v>
      </c>
      <c r="D469" s="510">
        <v>25.456500000000002</v>
      </c>
      <c r="E469" s="510">
        <v>32.759699999999995</v>
      </c>
      <c r="F469" s="343">
        <f t="shared" si="51"/>
        <v>-7.303199999999993</v>
      </c>
      <c r="G469" s="732">
        <f t="shared" si="52"/>
        <v>1.2868893995639619</v>
      </c>
      <c r="H469" s="941"/>
      <c r="I469" s="346"/>
      <c r="J469" s="346"/>
      <c r="K469" s="346"/>
      <c r="L469" s="304"/>
      <c r="M469" s="304"/>
      <c r="N469" s="304"/>
      <c r="O469" s="304"/>
      <c r="P469" s="66"/>
      <c r="Q469" s="66"/>
      <c r="R469" s="66"/>
      <c r="S469" s="66"/>
      <c r="T469" s="66"/>
      <c r="U469" s="66"/>
      <c r="V469" s="70"/>
      <c r="W469" s="70"/>
      <c r="X469" s="70"/>
      <c r="Y469" s="106"/>
      <c r="Z469" s="4"/>
      <c r="AA469" s="4"/>
      <c r="AB469" s="4"/>
      <c r="AC469" s="4"/>
      <c r="AD469" s="4"/>
    </row>
    <row r="470" spans="1:30" ht="15.75">
      <c r="A470" s="256">
        <v>21</v>
      </c>
      <c r="B470" s="1014" t="s">
        <v>155</v>
      </c>
      <c r="C470" s="646">
        <v>3.2016599999999995</v>
      </c>
      <c r="D470" s="510">
        <v>4.759499999999999</v>
      </c>
      <c r="E470" s="510">
        <v>3.8001</v>
      </c>
      <c r="F470" s="343">
        <f t="shared" si="51"/>
        <v>0.9593999999999991</v>
      </c>
      <c r="G470" s="732">
        <f t="shared" si="52"/>
        <v>0.7984242042231329</v>
      </c>
      <c r="H470" s="941"/>
      <c r="I470" s="346"/>
      <c r="J470" s="346"/>
      <c r="K470" s="346"/>
      <c r="L470" s="304"/>
      <c r="M470" s="304"/>
      <c r="N470" s="304"/>
      <c r="O470" s="304"/>
      <c r="P470" s="66"/>
      <c r="Q470" s="66"/>
      <c r="R470" s="66"/>
      <c r="S470" s="66"/>
      <c r="T470" s="66"/>
      <c r="U470" s="66"/>
      <c r="V470" s="70"/>
      <c r="W470" s="70"/>
      <c r="X470" s="70"/>
      <c r="Y470" s="70"/>
      <c r="Z470" s="4"/>
      <c r="AA470" s="4"/>
      <c r="AB470" s="4"/>
      <c r="AC470" s="4"/>
      <c r="AD470" s="4"/>
    </row>
    <row r="471" spans="1:30" ht="16.5" thickBot="1">
      <c r="A471" s="491">
        <v>22</v>
      </c>
      <c r="B471" s="1014" t="s">
        <v>156</v>
      </c>
      <c r="C471" s="750">
        <v>6.811529999999999</v>
      </c>
      <c r="D471" s="785">
        <v>4.103400000000001</v>
      </c>
      <c r="E471" s="785">
        <v>6.2355</v>
      </c>
      <c r="F471" s="493">
        <f t="shared" si="51"/>
        <v>-2.1320999999999994</v>
      </c>
      <c r="G471" s="786">
        <f t="shared" si="52"/>
        <v>1.519593507822781</v>
      </c>
      <c r="H471" s="941"/>
      <c r="I471" s="346"/>
      <c r="J471" s="346"/>
      <c r="K471" s="346"/>
      <c r="L471" s="304"/>
      <c r="M471" s="304"/>
      <c r="N471" s="304"/>
      <c r="O471" s="304"/>
      <c r="P471" s="66"/>
      <c r="Q471" s="66"/>
      <c r="R471" s="66"/>
      <c r="S471" s="66"/>
      <c r="T471" s="66"/>
      <c r="U471" s="66"/>
      <c r="V471" s="70"/>
      <c r="W471" s="70"/>
      <c r="X471" s="70"/>
      <c r="Y471" s="106"/>
      <c r="Z471" s="62"/>
      <c r="AA471" s="62"/>
      <c r="AB471" s="62"/>
      <c r="AC471" s="4"/>
      <c r="AD471" s="4"/>
    </row>
    <row r="472" spans="1:30" ht="16.5" thickBot="1">
      <c r="A472" s="973"/>
      <c r="B472" s="699" t="s">
        <v>11</v>
      </c>
      <c r="C472" s="974">
        <f>SUM(C450:C471)</f>
        <v>598.0589999999997</v>
      </c>
      <c r="D472" s="974">
        <f>SUM(D450:D471)</f>
        <v>502.26150499999994</v>
      </c>
      <c r="E472" s="975">
        <f>SUM(E450:E471)</f>
        <v>460.1467079999999</v>
      </c>
      <c r="F472" s="975">
        <f t="shared" si="49"/>
        <v>42.11479700000007</v>
      </c>
      <c r="G472" s="976">
        <f t="shared" si="50"/>
        <v>0.9161496619176497</v>
      </c>
      <c r="H472" s="942"/>
      <c r="I472" s="957" t="s">
        <v>350</v>
      </c>
      <c r="J472" s="347"/>
      <c r="K472" s="347"/>
      <c r="L472" s="305"/>
      <c r="M472" s="305"/>
      <c r="N472" s="305"/>
      <c r="O472" s="305"/>
      <c r="P472" s="66"/>
      <c r="Q472" s="66"/>
      <c r="R472" s="66"/>
      <c r="S472" s="66"/>
      <c r="T472" s="66"/>
      <c r="U472" s="66"/>
      <c r="V472" s="66"/>
      <c r="W472" s="66"/>
      <c r="X472" s="70"/>
      <c r="Y472" s="70"/>
      <c r="Z472" s="4"/>
      <c r="AA472" s="4"/>
      <c r="AB472" s="4"/>
      <c r="AC472" s="4"/>
      <c r="AD472" s="4"/>
    </row>
    <row r="473" spans="1:30" ht="15.75">
      <c r="A473" s="511"/>
      <c r="B473" s="512"/>
      <c r="C473" s="513"/>
      <c r="D473" s="514"/>
      <c r="E473" s="515"/>
      <c r="F473" s="506"/>
      <c r="G473" s="347"/>
      <c r="H473" s="347"/>
      <c r="I473" s="347"/>
      <c r="J473" s="347"/>
      <c r="K473" s="108"/>
      <c r="L473" s="108"/>
      <c r="M473" s="108"/>
      <c r="N473" s="108"/>
      <c r="O473" s="108"/>
      <c r="P473" s="62"/>
      <c r="Q473" s="62"/>
      <c r="R473" s="62"/>
      <c r="S473" s="62"/>
      <c r="T473" s="62"/>
      <c r="U473" s="62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2" customHeight="1" hidden="1">
      <c r="A474" s="237"/>
      <c r="B474" s="235"/>
      <c r="C474" s="235"/>
      <c r="D474" s="237"/>
      <c r="E474" s="238"/>
      <c r="F474" s="235"/>
      <c r="G474" s="236"/>
      <c r="H474" s="236"/>
      <c r="I474" s="236"/>
      <c r="J474" s="236"/>
      <c r="K474" s="65"/>
      <c r="L474" s="65"/>
      <c r="M474" s="65"/>
      <c r="N474" s="65"/>
      <c r="O474" s="65"/>
      <c r="P474" s="212"/>
      <c r="Q474" s="212"/>
      <c r="R474" s="212"/>
      <c r="S474" s="212"/>
      <c r="T474" s="212"/>
      <c r="U474" s="212"/>
      <c r="V474" s="213"/>
      <c r="W474" s="213"/>
      <c r="X474" s="213"/>
      <c r="Y474" s="213"/>
      <c r="Z474" s="4"/>
      <c r="AA474" s="4"/>
      <c r="AB474" s="4"/>
      <c r="AC474" s="4"/>
      <c r="AD474" s="4"/>
    </row>
    <row r="475" spans="1:30" ht="12" customHeight="1" hidden="1">
      <c r="A475" s="237"/>
      <c r="B475" s="235"/>
      <c r="C475" s="235"/>
      <c r="D475" s="237"/>
      <c r="E475" s="238"/>
      <c r="F475" s="235"/>
      <c r="G475" s="236"/>
      <c r="H475" s="236"/>
      <c r="I475" s="236"/>
      <c r="J475" s="236"/>
      <c r="K475" s="65"/>
      <c r="L475" s="65"/>
      <c r="M475" s="65"/>
      <c r="N475" s="65"/>
      <c r="O475" s="65"/>
      <c r="P475" s="212"/>
      <c r="Q475" s="212"/>
      <c r="R475" s="212"/>
      <c r="S475" s="212"/>
      <c r="T475" s="212"/>
      <c r="U475" s="212"/>
      <c r="V475" s="213"/>
      <c r="W475" s="213"/>
      <c r="X475" s="213"/>
      <c r="Y475" s="213"/>
      <c r="Z475" s="4"/>
      <c r="AA475" s="4"/>
      <c r="AB475" s="4"/>
      <c r="AC475" s="4"/>
      <c r="AD475" s="4"/>
    </row>
    <row r="476" spans="1:30" ht="12" customHeight="1" hidden="1">
      <c r="A476" s="237"/>
      <c r="B476" s="235"/>
      <c r="C476" s="235"/>
      <c r="D476" s="237"/>
      <c r="E476" s="238"/>
      <c r="F476" s="235"/>
      <c r="G476" s="236"/>
      <c r="H476" s="236"/>
      <c r="I476" s="236"/>
      <c r="J476" s="236"/>
      <c r="K476" s="65"/>
      <c r="L476" s="65"/>
      <c r="M476" s="65"/>
      <c r="N476" s="65"/>
      <c r="O476" s="65"/>
      <c r="P476" s="212"/>
      <c r="Q476" s="212"/>
      <c r="R476" s="212"/>
      <c r="S476" s="212"/>
      <c r="T476" s="212"/>
      <c r="U476" s="212"/>
      <c r="V476" s="213"/>
      <c r="W476" s="213"/>
      <c r="X476" s="213"/>
      <c r="Y476" s="213"/>
      <c r="Z476" s="4"/>
      <c r="AA476" s="4"/>
      <c r="AB476" s="4"/>
      <c r="AC476" s="4"/>
      <c r="AD476" s="4"/>
    </row>
    <row r="477" spans="1:30" ht="12" customHeight="1" hidden="1">
      <c r="A477" s="237"/>
      <c r="B477" s="235"/>
      <c r="C477" s="235"/>
      <c r="D477" s="237"/>
      <c r="E477" s="238"/>
      <c r="F477" s="235"/>
      <c r="G477" s="236"/>
      <c r="H477" s="236"/>
      <c r="I477" s="236"/>
      <c r="J477" s="236"/>
      <c r="K477" s="65"/>
      <c r="L477" s="65"/>
      <c r="M477" s="65"/>
      <c r="N477" s="65"/>
      <c r="O477" s="65"/>
      <c r="P477" s="212"/>
      <c r="Q477" s="212"/>
      <c r="R477" s="212"/>
      <c r="S477" s="212"/>
      <c r="T477" s="212"/>
      <c r="U477" s="212"/>
      <c r="V477" s="213"/>
      <c r="W477" s="213"/>
      <c r="X477" s="213"/>
      <c r="Y477" s="213"/>
      <c r="Z477" s="4"/>
      <c r="AA477" s="4"/>
      <c r="AB477" s="4"/>
      <c r="AC477" s="4"/>
      <c r="AD477" s="4"/>
    </row>
    <row r="478" spans="1:30" ht="12" customHeight="1" hidden="1">
      <c r="A478" s="237"/>
      <c r="B478" s="235"/>
      <c r="C478" s="235"/>
      <c r="D478" s="237"/>
      <c r="E478" s="238"/>
      <c r="F478" s="235"/>
      <c r="G478" s="236"/>
      <c r="H478" s="236"/>
      <c r="I478" s="236"/>
      <c r="J478" s="236"/>
      <c r="K478" s="65"/>
      <c r="L478" s="65"/>
      <c r="M478" s="65"/>
      <c r="N478" s="65"/>
      <c r="O478" s="65"/>
      <c r="P478" s="212"/>
      <c r="Q478" s="212"/>
      <c r="R478" s="212"/>
      <c r="S478" s="212"/>
      <c r="T478" s="212"/>
      <c r="U478" s="212"/>
      <c r="V478" s="213"/>
      <c r="W478" s="213"/>
      <c r="X478" s="213"/>
      <c r="Y478" s="213"/>
      <c r="Z478" s="4"/>
      <c r="AA478" s="4"/>
      <c r="AB478" s="4"/>
      <c r="AC478" s="4"/>
      <c r="AD478" s="4"/>
    </row>
    <row r="479" spans="1:30" ht="12" customHeight="1" hidden="1">
      <c r="A479" s="237"/>
      <c r="B479" s="235"/>
      <c r="C479" s="235"/>
      <c r="D479" s="237"/>
      <c r="E479" s="238"/>
      <c r="F479" s="235"/>
      <c r="G479" s="236"/>
      <c r="H479" s="236"/>
      <c r="I479" s="236"/>
      <c r="J479" s="236"/>
      <c r="K479" s="65"/>
      <c r="L479" s="65"/>
      <c r="M479" s="65"/>
      <c r="N479" s="65"/>
      <c r="O479" s="65"/>
      <c r="P479" s="212"/>
      <c r="Q479" s="212"/>
      <c r="R479" s="212"/>
      <c r="S479" s="212"/>
      <c r="T479" s="212"/>
      <c r="U479" s="212"/>
      <c r="V479" s="213"/>
      <c r="W479" s="213"/>
      <c r="X479" s="213"/>
      <c r="Y479" s="213"/>
      <c r="Z479" s="4"/>
      <c r="AA479" s="4"/>
      <c r="AB479" s="4"/>
      <c r="AC479" s="4"/>
      <c r="AD479" s="4"/>
    </row>
    <row r="480" spans="1:30" ht="12" customHeight="1">
      <c r="A480" s="237"/>
      <c r="B480" s="235"/>
      <c r="C480" s="235"/>
      <c r="D480" s="237"/>
      <c r="E480" s="238"/>
      <c r="F480" s="235"/>
      <c r="G480" s="236"/>
      <c r="H480" s="236"/>
      <c r="I480" s="236"/>
      <c r="J480" s="236"/>
      <c r="K480" s="65"/>
      <c r="L480" s="65"/>
      <c r="M480" s="65"/>
      <c r="N480" s="65"/>
      <c r="O480" s="65"/>
      <c r="P480" s="212"/>
      <c r="Q480" s="212"/>
      <c r="R480" s="212"/>
      <c r="S480" s="212"/>
      <c r="T480" s="212"/>
      <c r="U480" s="212"/>
      <c r="V480" s="213"/>
      <c r="W480" s="213"/>
      <c r="X480" s="213"/>
      <c r="Y480" s="213"/>
      <c r="Z480" s="4"/>
      <c r="AA480" s="4"/>
      <c r="AB480" s="4"/>
      <c r="AC480" s="4"/>
      <c r="AD480" s="4"/>
    </row>
    <row r="481" spans="1:30" ht="12" customHeight="1">
      <c r="A481" s="237"/>
      <c r="B481" s="235"/>
      <c r="C481" s="235"/>
      <c r="D481" s="237"/>
      <c r="E481" s="238"/>
      <c r="F481" s="235"/>
      <c r="G481" s="236"/>
      <c r="H481" s="236"/>
      <c r="I481" s="236"/>
      <c r="J481" s="236"/>
      <c r="K481" s="65"/>
      <c r="L481" s="65"/>
      <c r="M481" s="65"/>
      <c r="N481" s="65"/>
      <c r="O481" s="65"/>
      <c r="P481" s="212"/>
      <c r="Q481" s="212"/>
      <c r="R481" s="212"/>
      <c r="S481" s="212"/>
      <c r="T481" s="212"/>
      <c r="U481" s="212"/>
      <c r="V481" s="213"/>
      <c r="W481" s="213"/>
      <c r="X481" s="213"/>
      <c r="Y481" s="213"/>
      <c r="Z481" s="4"/>
      <c r="AA481" s="4"/>
      <c r="AB481" s="4"/>
      <c r="AC481" s="4"/>
      <c r="AD481" s="4"/>
    </row>
    <row r="482" spans="1:30" ht="22.5" customHeight="1">
      <c r="A482" s="1102" t="s">
        <v>65</v>
      </c>
      <c r="B482" s="1102"/>
      <c r="C482" s="1102"/>
      <c r="D482" s="1102"/>
      <c r="E482" s="1102"/>
      <c r="F482" s="235"/>
      <c r="G482" s="236"/>
      <c r="H482" s="236"/>
      <c r="I482" s="236"/>
      <c r="J482" s="236"/>
      <c r="K482" s="65"/>
      <c r="L482" s="65"/>
      <c r="M482" s="65"/>
      <c r="N482" s="65"/>
      <c r="O482" s="65"/>
      <c r="P482" s="66"/>
      <c r="Q482" s="66"/>
      <c r="R482" s="66"/>
      <c r="S482" s="66"/>
      <c r="T482" s="66"/>
      <c r="U482" s="66"/>
      <c r="V482" s="208"/>
      <c r="W482" s="208"/>
      <c r="X482" s="208"/>
      <c r="Y482" s="208"/>
      <c r="Z482" s="62"/>
      <c r="AA482" s="4"/>
      <c r="AB482" s="4"/>
      <c r="AC482" s="4"/>
      <c r="AD482" s="4"/>
    </row>
    <row r="483" spans="1:30" ht="16.5" thickBot="1">
      <c r="A483" s="488" t="s">
        <v>66</v>
      </c>
      <c r="B483" s="488"/>
      <c r="C483" s="488"/>
      <c r="D483" s="488"/>
      <c r="E483" s="238"/>
      <c r="F483" s="235"/>
      <c r="G483" s="236"/>
      <c r="H483" s="236"/>
      <c r="I483" s="236"/>
      <c r="J483" s="236"/>
      <c r="K483" s="65"/>
      <c r="L483" s="65"/>
      <c r="M483" s="65"/>
      <c r="N483" s="65"/>
      <c r="O483" s="65"/>
      <c r="P483" s="82"/>
      <c r="Q483" s="82"/>
      <c r="R483" s="82"/>
      <c r="S483" s="82"/>
      <c r="T483" s="82"/>
      <c r="U483" s="82"/>
      <c r="V483" s="83"/>
      <c r="W483" s="83"/>
      <c r="X483" s="83"/>
      <c r="Y483" s="83"/>
      <c r="Z483" s="4"/>
      <c r="AA483" s="4"/>
      <c r="AB483" s="4"/>
      <c r="AC483" s="4"/>
      <c r="AD483" s="4"/>
    </row>
    <row r="484" spans="1:30" ht="21" customHeight="1" thickBot="1">
      <c r="A484" s="1094" t="s">
        <v>416</v>
      </c>
      <c r="B484" s="1095"/>
      <c r="C484" s="1095"/>
      <c r="D484" s="1096"/>
      <c r="E484" s="238"/>
      <c r="F484" s="235"/>
      <c r="G484" s="236"/>
      <c r="H484" s="236"/>
      <c r="I484" s="236"/>
      <c r="J484" s="236"/>
      <c r="P484" s="62"/>
      <c r="Q484" s="62"/>
      <c r="R484" s="62"/>
      <c r="S484" s="62"/>
      <c r="T484" s="62"/>
      <c r="U484" s="62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31.5">
      <c r="A485" s="518" t="s">
        <v>59</v>
      </c>
      <c r="B485" s="519" t="s">
        <v>24</v>
      </c>
      <c r="C485" s="519" t="s">
        <v>25</v>
      </c>
      <c r="D485" s="520" t="s">
        <v>26</v>
      </c>
      <c r="E485" s="521"/>
      <c r="F485" s="522"/>
      <c r="G485" s="523"/>
      <c r="H485" s="523"/>
      <c r="I485" s="523"/>
      <c r="J485" s="523"/>
      <c r="K485" s="97"/>
      <c r="L485" s="97"/>
      <c r="M485" s="97"/>
      <c r="N485" s="97"/>
      <c r="O485" s="97"/>
      <c r="P485" s="62"/>
      <c r="Q485" s="62"/>
      <c r="R485" s="62"/>
      <c r="S485" s="62"/>
      <c r="T485" s="62"/>
      <c r="U485" s="62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5.75">
      <c r="A486" s="1097" t="s">
        <v>130</v>
      </c>
      <c r="B486" s="524" t="s">
        <v>437</v>
      </c>
      <c r="C486" s="1031" t="s">
        <v>438</v>
      </c>
      <c r="D486" s="995"/>
      <c r="E486" s="521"/>
      <c r="F486" s="522"/>
      <c r="G486" s="523"/>
      <c r="H486" s="523"/>
      <c r="I486" s="523"/>
      <c r="J486" s="523">
        <v>1338.41</v>
      </c>
      <c r="K486" s="97"/>
      <c r="L486" s="97"/>
      <c r="M486" s="97"/>
      <c r="N486" s="97"/>
      <c r="O486" s="97"/>
      <c r="P486" s="73"/>
      <c r="Q486" s="62"/>
      <c r="R486" s="62"/>
      <c r="S486" s="62"/>
      <c r="T486" s="62"/>
      <c r="U486" s="62"/>
      <c r="V486" s="214"/>
      <c r="W486" s="214"/>
      <c r="X486" s="206"/>
      <c r="Y486" s="204"/>
      <c r="Z486" s="215"/>
      <c r="AA486" s="214"/>
      <c r="AB486" s="62"/>
      <c r="AC486" s="62"/>
      <c r="AD486" s="4"/>
    </row>
    <row r="487" spans="1:30" ht="15.75">
      <c r="A487" s="1098"/>
      <c r="B487" s="524" t="s">
        <v>292</v>
      </c>
      <c r="C487" s="1031" t="s">
        <v>353</v>
      </c>
      <c r="D487" s="995"/>
      <c r="E487" s="525"/>
      <c r="F487" s="522"/>
      <c r="G487" s="523"/>
      <c r="H487" s="523"/>
      <c r="I487" s="523"/>
      <c r="J487" s="523">
        <v>2.76</v>
      </c>
      <c r="K487" s="97">
        <f>J486+J487</f>
        <v>1341.17</v>
      </c>
      <c r="L487" s="97"/>
      <c r="M487" s="97"/>
      <c r="N487" s="97"/>
      <c r="O487" s="97"/>
      <c r="P487" s="73"/>
      <c r="Q487" s="62"/>
      <c r="R487" s="62"/>
      <c r="S487" s="62"/>
      <c r="T487" s="62"/>
      <c r="U487" s="62"/>
      <c r="V487" s="214"/>
      <c r="W487" s="214"/>
      <c r="X487" s="206"/>
      <c r="Y487" s="4"/>
      <c r="Z487" s="215"/>
      <c r="AA487" s="214"/>
      <c r="AB487" s="62"/>
      <c r="AC487" s="62"/>
      <c r="AD487" s="4"/>
    </row>
    <row r="488" spans="1:30" ht="15.75">
      <c r="A488" s="1098"/>
      <c r="B488" s="526" t="s">
        <v>337</v>
      </c>
      <c r="C488" s="1031" t="s">
        <v>354</v>
      </c>
      <c r="D488" s="995"/>
      <c r="E488" s="527"/>
      <c r="F488" s="528"/>
      <c r="G488" s="523"/>
      <c r="H488" s="523"/>
      <c r="I488" s="523"/>
      <c r="J488" s="523">
        <v>1355.98</v>
      </c>
      <c r="K488" s="97"/>
      <c r="L488" s="97"/>
      <c r="M488" s="97"/>
      <c r="N488" s="97"/>
      <c r="O488" s="97"/>
      <c r="P488" s="73"/>
      <c r="Q488" s="62"/>
      <c r="R488" s="62"/>
      <c r="S488" s="62"/>
      <c r="T488" s="62"/>
      <c r="U488" s="62"/>
      <c r="V488" s="214"/>
      <c r="W488" s="214"/>
      <c r="X488" s="206"/>
      <c r="Y488" s="4"/>
      <c r="Z488" s="215"/>
      <c r="AA488" s="214"/>
      <c r="AB488" s="62"/>
      <c r="AC488" s="62"/>
      <c r="AD488" s="4"/>
    </row>
    <row r="489" spans="1:30" ht="15.75">
      <c r="A489" s="1098"/>
      <c r="B489" s="529" t="s">
        <v>293</v>
      </c>
      <c r="C489" s="1031" t="s">
        <v>355</v>
      </c>
      <c r="D489" s="995"/>
      <c r="E489" s="527"/>
      <c r="F489" s="528"/>
      <c r="G489" s="523"/>
      <c r="H489" s="523"/>
      <c r="I489" s="523"/>
      <c r="J489" s="523">
        <v>6.92</v>
      </c>
      <c r="K489" s="97">
        <f>J488+J489</f>
        <v>1362.9</v>
      </c>
      <c r="L489" s="97"/>
      <c r="M489" s="97"/>
      <c r="N489" s="97"/>
      <c r="O489" s="97"/>
      <c r="P489" s="73"/>
      <c r="Q489" s="62"/>
      <c r="R489" s="62"/>
      <c r="S489" s="62"/>
      <c r="T489" s="62"/>
      <c r="U489" s="62"/>
      <c r="V489" s="214"/>
      <c r="W489" s="214"/>
      <c r="X489" s="206"/>
      <c r="Y489" s="4"/>
      <c r="Z489" s="215"/>
      <c r="AA489" s="214"/>
      <c r="AB489" s="62"/>
      <c r="AC489" s="62"/>
      <c r="AD489" s="4"/>
    </row>
    <row r="490" spans="1:30" ht="15.75">
      <c r="A490" s="1098"/>
      <c r="B490" s="994" t="s">
        <v>357</v>
      </c>
      <c r="C490" s="1031" t="s">
        <v>358</v>
      </c>
      <c r="D490" s="995"/>
      <c r="E490" s="527"/>
      <c r="F490" s="528"/>
      <c r="G490" s="523"/>
      <c r="H490" s="523"/>
      <c r="I490" s="523"/>
      <c r="J490" s="523">
        <v>571.5</v>
      </c>
      <c r="K490" s="97" t="s">
        <v>359</v>
      </c>
      <c r="L490" s="97"/>
      <c r="M490" s="97"/>
      <c r="N490" s="97"/>
      <c r="O490" s="97"/>
      <c r="P490" s="73"/>
      <c r="Q490" s="62"/>
      <c r="R490" s="62"/>
      <c r="S490" s="62"/>
      <c r="T490" s="62"/>
      <c r="U490" s="62"/>
      <c r="V490" s="214"/>
      <c r="W490" s="214"/>
      <c r="X490" s="206"/>
      <c r="Y490" s="4"/>
      <c r="Z490" s="215"/>
      <c r="AA490" s="214"/>
      <c r="AB490" s="62"/>
      <c r="AC490" s="62"/>
      <c r="AD490" s="4"/>
    </row>
    <row r="491" spans="1:30" ht="16.5" thickBot="1">
      <c r="A491" s="1099"/>
      <c r="B491" s="1100" t="s">
        <v>223</v>
      </c>
      <c r="C491" s="1101"/>
      <c r="D491" s="993">
        <f>SUM(D486:D490)</f>
        <v>0</v>
      </c>
      <c r="E491" s="521" t="s">
        <v>40</v>
      </c>
      <c r="F491" s="530"/>
      <c r="G491" s="523"/>
      <c r="H491" s="523"/>
      <c r="I491" s="523"/>
      <c r="J491" s="523">
        <v>3275.57</v>
      </c>
      <c r="K491" s="97"/>
      <c r="L491" s="97"/>
      <c r="M491" s="97"/>
      <c r="N491" s="97"/>
      <c r="O491" s="97"/>
      <c r="P491" s="216"/>
      <c r="Q491" s="62"/>
      <c r="R491" s="62"/>
      <c r="S491" s="62"/>
      <c r="T491" s="62"/>
      <c r="U491" s="217"/>
      <c r="V491" s="217"/>
      <c r="W491" s="217"/>
      <c r="X491" s="217"/>
      <c r="Y491" s="4"/>
      <c r="Z491" s="211"/>
      <c r="AA491" s="211"/>
      <c r="AB491" s="211"/>
      <c r="AC491" s="62"/>
      <c r="AD491" s="4"/>
    </row>
    <row r="492" spans="1:30" ht="15.75">
      <c r="A492" s="606" t="s">
        <v>294</v>
      </c>
      <c r="B492" s="235"/>
      <c r="C492" s="531"/>
      <c r="D492" s="237"/>
      <c r="E492" s="238"/>
      <c r="F492" s="235"/>
      <c r="G492" s="236"/>
      <c r="H492" s="236"/>
      <c r="I492" s="236"/>
      <c r="J492" s="236">
        <f>J491+D486</f>
        <v>3275.57</v>
      </c>
      <c r="K492" s="65"/>
      <c r="L492" s="65"/>
      <c r="M492" s="65"/>
      <c r="N492" s="65"/>
      <c r="O492" s="65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4"/>
      <c r="AA492" s="4"/>
      <c r="AB492" s="4"/>
      <c r="AC492" s="4"/>
      <c r="AD492" s="4"/>
    </row>
    <row r="493" spans="1:25" ht="15.75">
      <c r="A493" s="606"/>
      <c r="B493" s="235"/>
      <c r="C493" s="236"/>
      <c r="D493" s="237"/>
      <c r="E493" s="238"/>
      <c r="F493" s="235"/>
      <c r="G493" s="236"/>
      <c r="H493" s="236"/>
      <c r="I493" s="236"/>
      <c r="J493" s="236"/>
      <c r="K493" s="236"/>
      <c r="L493" s="236"/>
      <c r="M493" s="236"/>
      <c r="N493" s="236"/>
      <c r="O493" s="236"/>
      <c r="T493" s="62"/>
      <c r="U493" s="218"/>
      <c r="V493" s="214"/>
      <c r="W493" s="214"/>
      <c r="X493" s="62"/>
      <c r="Y493" s="4"/>
    </row>
    <row r="494" spans="1:30" s="6" customFormat="1" ht="15.75">
      <c r="A494" s="237"/>
      <c r="B494" s="235"/>
      <c r="C494" s="235"/>
      <c r="D494" s="237"/>
      <c r="E494" s="532"/>
      <c r="F494" s="533"/>
      <c r="G494" s="534"/>
      <c r="H494" s="534"/>
      <c r="I494" s="534"/>
      <c r="J494" s="534"/>
      <c r="K494" s="273"/>
      <c r="L494" s="273"/>
      <c r="M494" s="273"/>
      <c r="N494" s="273"/>
      <c r="O494" s="273"/>
      <c r="P494" s="56"/>
      <c r="Q494" s="56"/>
      <c r="R494" s="56"/>
      <c r="S494" s="56"/>
      <c r="T494" s="56"/>
      <c r="U494" s="274"/>
      <c r="V494" s="206"/>
      <c r="W494" s="206"/>
      <c r="X494" s="56"/>
      <c r="Y494" s="142"/>
      <c r="Z494" s="163"/>
      <c r="AA494" s="163"/>
      <c r="AB494" s="163"/>
      <c r="AC494" s="163"/>
      <c r="AD494" s="66"/>
    </row>
    <row r="495" spans="1:30" ht="15.75">
      <c r="A495" s="460" t="s">
        <v>247</v>
      </c>
      <c r="B495" s="460"/>
      <c r="C495" s="462"/>
      <c r="D495" s="462"/>
      <c r="E495" s="463"/>
      <c r="F495" s="462"/>
      <c r="G495" s="236"/>
      <c r="H495" s="236"/>
      <c r="I495" s="236"/>
      <c r="J495" s="236"/>
      <c r="K495" s="65"/>
      <c r="L495" s="65"/>
      <c r="M495" s="65"/>
      <c r="N495" s="65"/>
      <c r="O495" s="65"/>
      <c r="P495" s="40"/>
      <c r="Q495" s="40"/>
      <c r="R495" s="40"/>
      <c r="S495" s="40"/>
      <c r="T495" s="40"/>
      <c r="U495" s="218"/>
      <c r="V495" s="214"/>
      <c r="W495" s="214"/>
      <c r="X495" s="40"/>
      <c r="Y495" s="41"/>
      <c r="Z495" s="107"/>
      <c r="AA495" s="107"/>
      <c r="AB495" s="107"/>
      <c r="AC495" s="107"/>
      <c r="AD495" s="62"/>
    </row>
    <row r="496" spans="1:30" ht="15.75">
      <c r="A496" s="294" t="s">
        <v>439</v>
      </c>
      <c r="B496" s="294"/>
      <c r="C496" s="236"/>
      <c r="D496" s="237"/>
      <c r="E496" s="238"/>
      <c r="F496" s="235"/>
      <c r="G496" s="473"/>
      <c r="H496" s="473"/>
      <c r="I496" s="473"/>
      <c r="J496" s="473"/>
      <c r="K496" s="82"/>
      <c r="L496" s="82"/>
      <c r="M496" s="82"/>
      <c r="N496" s="82"/>
      <c r="O496" s="82"/>
      <c r="P496" s="40"/>
      <c r="Q496" s="40"/>
      <c r="R496" s="40"/>
      <c r="S496" s="40"/>
      <c r="T496" s="40"/>
      <c r="U496" s="218"/>
      <c r="V496" s="214"/>
      <c r="W496" s="214"/>
      <c r="X496" s="40"/>
      <c r="Y496" s="41"/>
      <c r="Z496" s="107"/>
      <c r="AA496" s="107"/>
      <c r="AB496" s="107"/>
      <c r="AC496" s="107"/>
      <c r="AD496" s="62"/>
    </row>
    <row r="497" spans="1:30" ht="16.5" thickBot="1">
      <c r="A497" s="538" t="s">
        <v>384</v>
      </c>
      <c r="B497" s="538"/>
      <c r="C497" s="235"/>
      <c r="D497" s="237"/>
      <c r="E497" s="238" t="s">
        <v>28</v>
      </c>
      <c r="F497" s="235"/>
      <c r="G497" s="236"/>
      <c r="H497" s="236"/>
      <c r="I497" s="236"/>
      <c r="J497" s="236"/>
      <c r="P497" s="40"/>
      <c r="Q497" s="40"/>
      <c r="R497" s="40"/>
      <c r="S497" s="40"/>
      <c r="T497" s="40"/>
      <c r="U497" s="218"/>
      <c r="V497" s="214"/>
      <c r="W497" s="214"/>
      <c r="X497" s="40"/>
      <c r="Y497" s="41"/>
      <c r="Z497" s="107"/>
      <c r="AA497" s="107"/>
      <c r="AB497" s="107"/>
      <c r="AC497" s="107"/>
      <c r="AD497" s="62"/>
    </row>
    <row r="498" spans="1:31" ht="54" customHeight="1" thickBot="1">
      <c r="A498" s="746" t="s">
        <v>9</v>
      </c>
      <c r="B498" s="747" t="s">
        <v>10</v>
      </c>
      <c r="C498" s="771" t="s">
        <v>417</v>
      </c>
      <c r="D498" s="771" t="s">
        <v>440</v>
      </c>
      <c r="E498" s="749" t="s">
        <v>418</v>
      </c>
      <c r="F498" s="467"/>
      <c r="G498" s="236"/>
      <c r="H498" s="236"/>
      <c r="I498" s="236"/>
      <c r="J498" s="109" t="s">
        <v>173</v>
      </c>
      <c r="K498" s="111" t="s">
        <v>343</v>
      </c>
      <c r="L498" s="111" t="s">
        <v>188</v>
      </c>
      <c r="N498" s="798" t="s">
        <v>175</v>
      </c>
      <c r="O498" s="799" t="s">
        <v>189</v>
      </c>
      <c r="P498" s="799" t="s">
        <v>190</v>
      </c>
      <c r="Q498" s="703"/>
      <c r="U498" s="787"/>
      <c r="V498" s="18"/>
      <c r="Y498" s="40"/>
      <c r="Z498" s="37"/>
      <c r="AA498" s="219"/>
      <c r="AB498" s="219"/>
      <c r="AC498" s="219"/>
      <c r="AD498" s="219"/>
      <c r="AE498" s="62"/>
    </row>
    <row r="499" spans="1:31" ht="15.75">
      <c r="A499" s="756">
        <v>1</v>
      </c>
      <c r="B499" s="1014" t="s">
        <v>157</v>
      </c>
      <c r="C499" s="743">
        <v>459.81</v>
      </c>
      <c r="D499" s="743">
        <v>24.55</v>
      </c>
      <c r="E499" s="875">
        <f>D499/C499</f>
        <v>0.05339161827711446</v>
      </c>
      <c r="F499" s="467"/>
      <c r="G499" s="236"/>
      <c r="H499" s="236"/>
      <c r="I499" s="236"/>
      <c r="J499" s="358">
        <v>241.57999999999998</v>
      </c>
      <c r="K499" s="648">
        <v>218.23000000000002</v>
      </c>
      <c r="L499" s="800">
        <f>SUM(J499:K499)</f>
        <v>459.81</v>
      </c>
      <c r="N499" s="808">
        <v>18.61</v>
      </c>
      <c r="O499" s="810">
        <v>5.94</v>
      </c>
      <c r="P499" s="795">
        <f>SUM(N499:O499)</f>
        <v>24.55</v>
      </c>
      <c r="Q499" s="723"/>
      <c r="U499" s="788"/>
      <c r="V499" s="18"/>
      <c r="Y499" s="40"/>
      <c r="Z499" s="37"/>
      <c r="AA499" s="219"/>
      <c r="AB499" s="219"/>
      <c r="AC499" s="219"/>
      <c r="AD499" s="219"/>
      <c r="AE499" s="62"/>
    </row>
    <row r="500" spans="1:31" ht="15.75">
      <c r="A500" s="477">
        <v>2</v>
      </c>
      <c r="B500" s="1014" t="s">
        <v>158</v>
      </c>
      <c r="C500" s="646">
        <v>123.68</v>
      </c>
      <c r="D500" s="646">
        <v>11.43</v>
      </c>
      <c r="E500" s="535">
        <f aca="true" t="shared" si="53" ref="E500:E521">D500/C500</f>
        <v>0.09241591203104786</v>
      </c>
      <c r="F500" s="467"/>
      <c r="G500" s="236"/>
      <c r="H500" s="236"/>
      <c r="I500" s="236"/>
      <c r="J500" s="358">
        <v>65.5</v>
      </c>
      <c r="K500" s="648">
        <v>58.18000000000001</v>
      </c>
      <c r="L500" s="800">
        <f aca="true" t="shared" si="54" ref="L500:L520">SUM(J500:K500)</f>
        <v>123.68</v>
      </c>
      <c r="N500" s="808">
        <v>10.43</v>
      </c>
      <c r="O500" s="810">
        <v>1</v>
      </c>
      <c r="P500" s="795">
        <f aca="true" t="shared" si="55" ref="P500:P521">SUM(N500:O500)</f>
        <v>11.43</v>
      </c>
      <c r="Q500" s="723"/>
      <c r="U500" s="788"/>
      <c r="V500" s="18"/>
      <c r="Y500" s="40"/>
      <c r="Z500" s="37"/>
      <c r="AA500" s="219"/>
      <c r="AB500" s="219"/>
      <c r="AC500" s="219"/>
      <c r="AD500" s="219"/>
      <c r="AE500" s="62"/>
    </row>
    <row r="501" spans="1:31" ht="15.75">
      <c r="A501" s="477">
        <v>3</v>
      </c>
      <c r="B501" s="1014" t="s">
        <v>159</v>
      </c>
      <c r="C501" s="646">
        <v>453.05999999999995</v>
      </c>
      <c r="D501" s="646">
        <v>32.49</v>
      </c>
      <c r="E501" s="535">
        <f t="shared" si="53"/>
        <v>0.0717123559793405</v>
      </c>
      <c r="F501" s="467"/>
      <c r="G501" s="236"/>
      <c r="H501" s="236"/>
      <c r="I501" s="236"/>
      <c r="J501" s="358">
        <v>233.95999999999998</v>
      </c>
      <c r="K501" s="648">
        <v>219.1</v>
      </c>
      <c r="L501" s="800">
        <f t="shared" si="54"/>
        <v>453.05999999999995</v>
      </c>
      <c r="N501" s="808">
        <v>30.03</v>
      </c>
      <c r="O501" s="810">
        <v>2.46</v>
      </c>
      <c r="P501" s="795">
        <f t="shared" si="55"/>
        <v>32.49</v>
      </c>
      <c r="Q501" s="723"/>
      <c r="U501" s="788"/>
      <c r="V501" s="18"/>
      <c r="Y501" s="40"/>
      <c r="Z501" s="37"/>
      <c r="AA501" s="219"/>
      <c r="AB501" s="219"/>
      <c r="AC501" s="219"/>
      <c r="AD501" s="219"/>
      <c r="AE501" s="62"/>
    </row>
    <row r="502" spans="1:31" ht="15.75">
      <c r="A502" s="477">
        <v>4</v>
      </c>
      <c r="B502" s="1014" t="s">
        <v>160</v>
      </c>
      <c r="C502" s="646">
        <v>565.3299999999999</v>
      </c>
      <c r="D502" s="646">
        <v>24.869999999999997</v>
      </c>
      <c r="E502" s="535">
        <f t="shared" si="53"/>
        <v>0.04399200466983886</v>
      </c>
      <c r="F502" s="467"/>
      <c r="G502" s="236"/>
      <c r="H502" s="236"/>
      <c r="I502" s="236"/>
      <c r="J502" s="358">
        <v>299.15999999999997</v>
      </c>
      <c r="K502" s="648">
        <v>266.17</v>
      </c>
      <c r="L502" s="800">
        <f t="shared" si="54"/>
        <v>565.3299999999999</v>
      </c>
      <c r="N502" s="808">
        <v>9.42</v>
      </c>
      <c r="O502" s="810">
        <v>15.45</v>
      </c>
      <c r="P502" s="795">
        <f t="shared" si="55"/>
        <v>24.869999999999997</v>
      </c>
      <c r="Q502" s="723"/>
      <c r="U502" s="788"/>
      <c r="V502" s="18"/>
      <c r="Y502" s="40"/>
      <c r="Z502" s="37"/>
      <c r="AA502" s="219"/>
      <c r="AB502" s="219"/>
      <c r="AC502" s="219"/>
      <c r="AD502" s="219"/>
      <c r="AE502" s="62"/>
    </row>
    <row r="503" spans="1:31" ht="15.75">
      <c r="A503" s="477">
        <v>5</v>
      </c>
      <c r="B503" s="1014" t="s">
        <v>161</v>
      </c>
      <c r="C503" s="646">
        <v>425.38</v>
      </c>
      <c r="D503" s="646">
        <v>43.86</v>
      </c>
      <c r="E503" s="535">
        <f t="shared" si="53"/>
        <v>0.10310780948798721</v>
      </c>
      <c r="F503" s="467"/>
      <c r="G503" s="236"/>
      <c r="H503" s="236"/>
      <c r="I503" s="236"/>
      <c r="J503" s="358">
        <v>250.19</v>
      </c>
      <c r="K503" s="648">
        <v>175.19</v>
      </c>
      <c r="L503" s="800">
        <f t="shared" si="54"/>
        <v>425.38</v>
      </c>
      <c r="N503" s="808">
        <v>30.72</v>
      </c>
      <c r="O503" s="810">
        <v>13.14</v>
      </c>
      <c r="P503" s="795">
        <f t="shared" si="55"/>
        <v>43.86</v>
      </c>
      <c r="Q503" s="723"/>
      <c r="U503" s="788"/>
      <c r="V503" s="18"/>
      <c r="Y503" s="40"/>
      <c r="Z503" s="37"/>
      <c r="AA503" s="219"/>
      <c r="AB503" s="219"/>
      <c r="AC503" s="219"/>
      <c r="AD503" s="219"/>
      <c r="AE503" s="62"/>
    </row>
    <row r="504" spans="1:31" ht="15.75">
      <c r="A504" s="477">
        <v>6</v>
      </c>
      <c r="B504" s="1014" t="s">
        <v>162</v>
      </c>
      <c r="C504" s="646">
        <v>474.03999999999996</v>
      </c>
      <c r="D504" s="646">
        <v>91.13</v>
      </c>
      <c r="E504" s="535">
        <f t="shared" si="53"/>
        <v>0.19224116108345288</v>
      </c>
      <c r="F504" s="467"/>
      <c r="G504" s="236"/>
      <c r="H504" s="236"/>
      <c r="I504" s="236"/>
      <c r="J504" s="358">
        <v>266.71</v>
      </c>
      <c r="K504" s="648">
        <v>207.33</v>
      </c>
      <c r="L504" s="800">
        <f t="shared" si="54"/>
        <v>474.03999999999996</v>
      </c>
      <c r="N504" s="808">
        <v>78.13</v>
      </c>
      <c r="O504" s="810">
        <v>13</v>
      </c>
      <c r="P504" s="795">
        <f t="shared" si="55"/>
        <v>91.13</v>
      </c>
      <c r="Q504" s="725"/>
      <c r="U504" s="788"/>
      <c r="V504" s="18"/>
      <c r="Y504" s="40"/>
      <c r="Z504" s="37"/>
      <c r="AA504" s="219"/>
      <c r="AB504" s="219"/>
      <c r="AC504" s="219"/>
      <c r="AD504" s="219"/>
      <c r="AE504" s="62"/>
    </row>
    <row r="505" spans="1:31" ht="15.75">
      <c r="A505" s="477">
        <v>7</v>
      </c>
      <c r="B505" s="1014" t="s">
        <v>163</v>
      </c>
      <c r="C505" s="646">
        <v>401.87</v>
      </c>
      <c r="D505" s="646">
        <v>42.790000000000006</v>
      </c>
      <c r="E505" s="535">
        <f t="shared" si="53"/>
        <v>0.10647721900116955</v>
      </c>
      <c r="F505" s="536"/>
      <c r="G505" s="236"/>
      <c r="H505" s="236"/>
      <c r="I505" s="236"/>
      <c r="J505" s="358">
        <v>236.35</v>
      </c>
      <c r="K505" s="648">
        <v>165.51999999999998</v>
      </c>
      <c r="L505" s="800">
        <f t="shared" si="54"/>
        <v>401.87</v>
      </c>
      <c r="N505" s="808">
        <v>42.77</v>
      </c>
      <c r="O505" s="810">
        <v>0.02</v>
      </c>
      <c r="P505" s="795">
        <f t="shared" si="55"/>
        <v>42.790000000000006</v>
      </c>
      <c r="Q505" s="723"/>
      <c r="U505" s="788"/>
      <c r="V505" s="18"/>
      <c r="Y505" s="40"/>
      <c r="Z505" s="37"/>
      <c r="AA505" s="219"/>
      <c r="AB505" s="219"/>
      <c r="AC505" s="219"/>
      <c r="AD505" s="219"/>
      <c r="AE505" s="62"/>
    </row>
    <row r="506" spans="1:31" ht="15.75">
      <c r="A506" s="477">
        <v>8</v>
      </c>
      <c r="B506" s="1014" t="s">
        <v>164</v>
      </c>
      <c r="C506" s="646">
        <v>257.37</v>
      </c>
      <c r="D506" s="646">
        <v>34.65</v>
      </c>
      <c r="E506" s="535">
        <f t="shared" si="53"/>
        <v>0.13463107588297005</v>
      </c>
      <c r="F506" s="467"/>
      <c r="G506" s="236"/>
      <c r="H506" s="236"/>
      <c r="I506" s="236"/>
      <c r="J506" s="358">
        <v>153.42999999999998</v>
      </c>
      <c r="K506" s="648">
        <v>103.94</v>
      </c>
      <c r="L506" s="800">
        <f t="shared" si="54"/>
        <v>257.37</v>
      </c>
      <c r="N506" s="808">
        <v>22.04</v>
      </c>
      <c r="O506" s="810">
        <v>12.61</v>
      </c>
      <c r="P506" s="795">
        <f t="shared" si="55"/>
        <v>34.65</v>
      </c>
      <c r="Q506" s="725"/>
      <c r="U506" s="788"/>
      <c r="V506" s="18"/>
      <c r="Y506" s="40"/>
      <c r="Z506" s="37"/>
      <c r="AA506" s="219"/>
      <c r="AB506" s="219"/>
      <c r="AC506" s="219"/>
      <c r="AD506" s="219"/>
      <c r="AE506" s="18"/>
    </row>
    <row r="507" spans="1:31" ht="15.75">
      <c r="A507" s="477">
        <v>9</v>
      </c>
      <c r="B507" s="1014" t="s">
        <v>165</v>
      </c>
      <c r="C507" s="646">
        <v>615.14</v>
      </c>
      <c r="D507" s="646">
        <v>0</v>
      </c>
      <c r="E507" s="535">
        <f t="shared" si="53"/>
        <v>0</v>
      </c>
      <c r="F507" s="467"/>
      <c r="G507" s="236"/>
      <c r="H507" s="236"/>
      <c r="I507" s="236"/>
      <c r="J507" s="358">
        <v>385.61</v>
      </c>
      <c r="K507" s="648">
        <v>229.53</v>
      </c>
      <c r="L507" s="800">
        <f t="shared" si="54"/>
        <v>615.14</v>
      </c>
      <c r="N507" s="808">
        <v>0</v>
      </c>
      <c r="O507" s="810">
        <v>0</v>
      </c>
      <c r="P507" s="795">
        <f t="shared" si="55"/>
        <v>0</v>
      </c>
      <c r="Q507" s="723"/>
      <c r="U507" s="788"/>
      <c r="V507" s="18"/>
      <c r="Y507" s="40"/>
      <c r="Z507" s="37"/>
      <c r="AA507" s="219"/>
      <c r="AB507" s="219"/>
      <c r="AC507" s="219"/>
      <c r="AD507" s="219"/>
      <c r="AE507" s="18"/>
    </row>
    <row r="508" spans="1:31" ht="15.75">
      <c r="A508" s="477">
        <v>10</v>
      </c>
      <c r="B508" s="1014" t="s">
        <v>166</v>
      </c>
      <c r="C508" s="646">
        <v>574.45</v>
      </c>
      <c r="D508" s="646">
        <v>3.29</v>
      </c>
      <c r="E508" s="535">
        <f t="shared" si="53"/>
        <v>0.005727217338323614</v>
      </c>
      <c r="F508" s="467"/>
      <c r="G508" s="236"/>
      <c r="H508" s="236"/>
      <c r="I508" s="236"/>
      <c r="J508" s="358">
        <v>328.58</v>
      </c>
      <c r="K508" s="648">
        <v>245.87</v>
      </c>
      <c r="L508" s="800">
        <f t="shared" si="54"/>
        <v>574.45</v>
      </c>
      <c r="N508" s="808">
        <v>3.29</v>
      </c>
      <c r="O508" s="810">
        <v>0</v>
      </c>
      <c r="P508" s="795">
        <f t="shared" si="55"/>
        <v>3.29</v>
      </c>
      <c r="Q508" s="723"/>
      <c r="U508" s="788"/>
      <c r="V508" s="18"/>
      <c r="Y508" s="40"/>
      <c r="Z508" s="37"/>
      <c r="AA508" s="219"/>
      <c r="AB508" s="219"/>
      <c r="AC508" s="219"/>
      <c r="AD508" s="219"/>
      <c r="AE508" s="18"/>
    </row>
    <row r="509" spans="1:31" ht="15.75">
      <c r="A509" s="477">
        <v>11</v>
      </c>
      <c r="B509" s="1014" t="s">
        <v>145</v>
      </c>
      <c r="C509" s="646">
        <v>169.25</v>
      </c>
      <c r="D509" s="646">
        <v>16.619999999999997</v>
      </c>
      <c r="E509" s="535">
        <f t="shared" si="53"/>
        <v>0.09819793205317576</v>
      </c>
      <c r="F509" s="467"/>
      <c r="G509" s="236"/>
      <c r="H509" s="236"/>
      <c r="I509" s="236"/>
      <c r="J509" s="358">
        <v>101.00999999999999</v>
      </c>
      <c r="K509" s="648">
        <v>68.24</v>
      </c>
      <c r="L509" s="800">
        <f t="shared" si="54"/>
        <v>169.25</v>
      </c>
      <c r="N509" s="808">
        <v>9.380000000000003</v>
      </c>
      <c r="O509" s="810">
        <v>7.239999999999995</v>
      </c>
      <c r="P509" s="795">
        <f t="shared" si="55"/>
        <v>16.619999999999997</v>
      </c>
      <c r="Q509" s="725"/>
      <c r="U509" s="788"/>
      <c r="V509" s="18"/>
      <c r="Y509" s="40"/>
      <c r="Z509" s="37"/>
      <c r="AA509" s="219"/>
      <c r="AB509" s="219"/>
      <c r="AC509" s="219"/>
      <c r="AD509" s="219"/>
      <c r="AE509" s="18"/>
    </row>
    <row r="510" spans="1:31" ht="15.75">
      <c r="A510" s="477">
        <v>12</v>
      </c>
      <c r="B510" s="1014" t="s">
        <v>146</v>
      </c>
      <c r="C510" s="646">
        <v>207.49</v>
      </c>
      <c r="D510" s="646">
        <v>65.64</v>
      </c>
      <c r="E510" s="535">
        <f t="shared" si="53"/>
        <v>0.31635259530579785</v>
      </c>
      <c r="F510" s="467"/>
      <c r="G510" s="236"/>
      <c r="H510" s="236"/>
      <c r="I510" s="236"/>
      <c r="J510" s="358">
        <v>132.91</v>
      </c>
      <c r="K510" s="648">
        <v>74.58</v>
      </c>
      <c r="L510" s="800">
        <f t="shared" si="54"/>
        <v>207.49</v>
      </c>
      <c r="N510" s="808">
        <v>44.660000000000004</v>
      </c>
      <c r="O510" s="810">
        <v>20.979999999999997</v>
      </c>
      <c r="P510" s="795">
        <f t="shared" si="55"/>
        <v>65.64</v>
      </c>
      <c r="Q510" s="723"/>
      <c r="U510" s="788"/>
      <c r="V510" s="18"/>
      <c r="Y510" s="40"/>
      <c r="Z510" s="37"/>
      <c r="AA510" s="219"/>
      <c r="AB510" s="219"/>
      <c r="AC510" s="219"/>
      <c r="AD510" s="219"/>
      <c r="AE510" s="18"/>
    </row>
    <row r="511" spans="1:31" ht="15.75">
      <c r="A511" s="477">
        <v>13</v>
      </c>
      <c r="B511" s="1014" t="s">
        <v>147</v>
      </c>
      <c r="C511" s="646">
        <v>475.37</v>
      </c>
      <c r="D511" s="646">
        <v>7.999999999999986</v>
      </c>
      <c r="E511" s="535">
        <f>D511/C511</f>
        <v>0.016828996360729508</v>
      </c>
      <c r="F511" s="467"/>
      <c r="G511" s="236"/>
      <c r="H511" s="236"/>
      <c r="I511" s="236"/>
      <c r="J511" s="648">
        <v>269.8</v>
      </c>
      <c r="K511" s="648">
        <v>205.57</v>
      </c>
      <c r="L511" s="800">
        <f t="shared" si="54"/>
        <v>475.37</v>
      </c>
      <c r="N511" s="808">
        <v>6.139999999999986</v>
      </c>
      <c r="O511" s="810">
        <v>1.8599999999999994</v>
      </c>
      <c r="P511" s="795">
        <f t="shared" si="55"/>
        <v>7.999999999999986</v>
      </c>
      <c r="Q511" s="726"/>
      <c r="U511" s="788"/>
      <c r="V511" s="18"/>
      <c r="Y511" s="40"/>
      <c r="Z511" s="37"/>
      <c r="AA511" s="219"/>
      <c r="AB511" s="219"/>
      <c r="AC511" s="219"/>
      <c r="AD511" s="219"/>
      <c r="AE511" s="18"/>
    </row>
    <row r="512" spans="1:31" ht="15.75">
      <c r="A512" s="477">
        <v>14</v>
      </c>
      <c r="B512" s="1014" t="s">
        <v>148</v>
      </c>
      <c r="C512" s="646">
        <v>559.56</v>
      </c>
      <c r="D512" s="646">
        <v>168.26</v>
      </c>
      <c r="E512" s="535">
        <f aca="true" t="shared" si="56" ref="E512:E520">D512/C512</f>
        <v>0.30070055043248267</v>
      </c>
      <c r="F512" s="467"/>
      <c r="G512" s="236"/>
      <c r="H512" s="236"/>
      <c r="I512" s="236"/>
      <c r="J512" s="648">
        <v>327.87</v>
      </c>
      <c r="K512" s="648">
        <v>231.69</v>
      </c>
      <c r="L512" s="800">
        <f t="shared" si="54"/>
        <v>559.56</v>
      </c>
      <c r="N512" s="808">
        <v>143.65999999999997</v>
      </c>
      <c r="O512" s="810">
        <v>24.60000000000001</v>
      </c>
      <c r="P512" s="795">
        <f t="shared" si="55"/>
        <v>168.26</v>
      </c>
      <c r="Q512" s="726"/>
      <c r="U512" s="788"/>
      <c r="V512" s="18"/>
      <c r="Y512" s="40"/>
      <c r="Z512" s="37"/>
      <c r="AA512" s="219"/>
      <c r="AB512" s="219"/>
      <c r="AC512" s="219"/>
      <c r="AD512" s="219"/>
      <c r="AE512" s="18"/>
    </row>
    <row r="513" spans="1:31" ht="15.75">
      <c r="A513" s="477">
        <v>15</v>
      </c>
      <c r="B513" s="1014" t="s">
        <v>149</v>
      </c>
      <c r="C513" s="646">
        <v>281.3</v>
      </c>
      <c r="D513" s="646">
        <v>29.717999999999982</v>
      </c>
      <c r="E513" s="535">
        <f t="shared" si="56"/>
        <v>0.10564521862779944</v>
      </c>
      <c r="F513" s="467"/>
      <c r="G513" s="236"/>
      <c r="H513" s="236"/>
      <c r="I513" s="236"/>
      <c r="J513" s="648">
        <v>171.15</v>
      </c>
      <c r="K513" s="648">
        <v>110.14999999999999</v>
      </c>
      <c r="L513" s="800">
        <f t="shared" si="54"/>
        <v>281.3</v>
      </c>
      <c r="N513" s="808">
        <v>27.847999999999985</v>
      </c>
      <c r="O513" s="810">
        <v>1.8699999999999974</v>
      </c>
      <c r="P513" s="795">
        <f t="shared" si="55"/>
        <v>29.717999999999982</v>
      </c>
      <c r="Q513" s="726"/>
      <c r="U513" s="788"/>
      <c r="V513" s="18"/>
      <c r="Y513" s="40"/>
      <c r="Z513" s="37"/>
      <c r="AA513" s="219"/>
      <c r="AB513" s="219"/>
      <c r="AC513" s="219"/>
      <c r="AD513" s="219"/>
      <c r="AE513" s="18"/>
    </row>
    <row r="514" spans="1:31" ht="15.75">
      <c r="A514" s="477">
        <v>16</v>
      </c>
      <c r="B514" s="1014" t="s">
        <v>150</v>
      </c>
      <c r="C514" s="646">
        <v>256.34000000000003</v>
      </c>
      <c r="D514" s="646">
        <v>28.33400000000001</v>
      </c>
      <c r="E514" s="535">
        <f t="shared" si="56"/>
        <v>0.11053288601076698</v>
      </c>
      <c r="F514" s="467"/>
      <c r="G514" s="236"/>
      <c r="H514" s="236"/>
      <c r="I514" s="236"/>
      <c r="J514" s="648">
        <v>150.42000000000002</v>
      </c>
      <c r="K514" s="648">
        <v>105.92</v>
      </c>
      <c r="L514" s="800">
        <f t="shared" si="54"/>
        <v>256.34000000000003</v>
      </c>
      <c r="N514" s="808">
        <v>15.704000000000008</v>
      </c>
      <c r="O514" s="810">
        <v>12.630000000000003</v>
      </c>
      <c r="P514" s="795">
        <f t="shared" si="55"/>
        <v>28.33400000000001</v>
      </c>
      <c r="Q514" s="726"/>
      <c r="U514" s="788"/>
      <c r="V514" s="18"/>
      <c r="Y514" s="40"/>
      <c r="Z514" s="37"/>
      <c r="AA514" s="219"/>
      <c r="AB514" s="219"/>
      <c r="AC514" s="219"/>
      <c r="AD514" s="219"/>
      <c r="AE514" s="18"/>
    </row>
    <row r="515" spans="1:31" ht="15.75">
      <c r="A515" s="477">
        <v>17</v>
      </c>
      <c r="B515" s="1014" t="s">
        <v>151</v>
      </c>
      <c r="C515" s="646">
        <v>170.39999999999998</v>
      </c>
      <c r="D515" s="646">
        <v>16.869999999999997</v>
      </c>
      <c r="E515" s="535">
        <f t="shared" si="56"/>
        <v>0.09900234741784038</v>
      </c>
      <c r="F515" s="467"/>
      <c r="G515" s="236"/>
      <c r="H515" s="236"/>
      <c r="I515" s="236"/>
      <c r="J515" s="648">
        <v>109.38</v>
      </c>
      <c r="K515" s="648">
        <v>61.019999999999996</v>
      </c>
      <c r="L515" s="800">
        <f t="shared" si="54"/>
        <v>170.39999999999998</v>
      </c>
      <c r="N515" s="808">
        <v>16.369999999999997</v>
      </c>
      <c r="O515" s="810">
        <v>0.5</v>
      </c>
      <c r="P515" s="795">
        <f t="shared" si="55"/>
        <v>16.869999999999997</v>
      </c>
      <c r="Q515" s="726"/>
      <c r="U515" s="788"/>
      <c r="V515" s="18"/>
      <c r="Y515" s="40"/>
      <c r="Z515" s="37"/>
      <c r="AA515" s="219"/>
      <c r="AB515" s="219"/>
      <c r="AC515" s="219"/>
      <c r="AD515" s="219"/>
      <c r="AE515" s="18"/>
    </row>
    <row r="516" spans="1:31" ht="15.75">
      <c r="A516" s="477">
        <v>18</v>
      </c>
      <c r="B516" s="1014" t="s">
        <v>152</v>
      </c>
      <c r="C516" s="646">
        <v>591.55</v>
      </c>
      <c r="D516" s="646">
        <v>129.52000000000004</v>
      </c>
      <c r="E516" s="535">
        <f t="shared" si="56"/>
        <v>0.21895021553545777</v>
      </c>
      <c r="F516" s="467"/>
      <c r="G516" s="236"/>
      <c r="H516" s="236"/>
      <c r="I516" s="236"/>
      <c r="J516" s="648">
        <v>321.84</v>
      </c>
      <c r="K516" s="648">
        <v>269.71</v>
      </c>
      <c r="L516" s="800">
        <f t="shared" si="54"/>
        <v>591.55</v>
      </c>
      <c r="N516" s="808">
        <v>104.86000000000004</v>
      </c>
      <c r="O516" s="810">
        <v>24.659999999999997</v>
      </c>
      <c r="P516" s="795">
        <f t="shared" si="55"/>
        <v>129.52000000000004</v>
      </c>
      <c r="Q516" s="726"/>
      <c r="U516" s="788"/>
      <c r="V516" s="18"/>
      <c r="Y516" s="40"/>
      <c r="Z516" s="37"/>
      <c r="AA516" s="219"/>
      <c r="AB516" s="219"/>
      <c r="AC516" s="219"/>
      <c r="AD516" s="219"/>
      <c r="AE516" s="18"/>
    </row>
    <row r="517" spans="1:31" ht="15.75">
      <c r="A517" s="477">
        <v>19</v>
      </c>
      <c r="B517" s="1014" t="s">
        <v>153</v>
      </c>
      <c r="C517" s="646">
        <v>316.56</v>
      </c>
      <c r="D517" s="646">
        <v>114.55</v>
      </c>
      <c r="E517" s="535">
        <f t="shared" si="56"/>
        <v>0.361858731362143</v>
      </c>
      <c r="F517" s="536"/>
      <c r="G517" s="236"/>
      <c r="H517" s="236"/>
      <c r="I517" s="236"/>
      <c r="J517" s="648">
        <v>183.05</v>
      </c>
      <c r="K517" s="648">
        <v>133.51</v>
      </c>
      <c r="L517" s="800">
        <f t="shared" si="54"/>
        <v>316.56</v>
      </c>
      <c r="N517" s="808">
        <v>78.78999999999999</v>
      </c>
      <c r="O517" s="810">
        <v>35.760000000000005</v>
      </c>
      <c r="P517" s="795">
        <f t="shared" si="55"/>
        <v>114.55</v>
      </c>
      <c r="Q517" s="726"/>
      <c r="U517" s="788"/>
      <c r="V517" s="18"/>
      <c r="Y517" s="40"/>
      <c r="Z517" s="37"/>
      <c r="AA517" s="219"/>
      <c r="AB517" s="219"/>
      <c r="AC517" s="219"/>
      <c r="AD517" s="219"/>
      <c r="AE517" s="18"/>
    </row>
    <row r="518" spans="1:31" ht="15.75">
      <c r="A518" s="477">
        <v>20</v>
      </c>
      <c r="B518" s="1014" t="s">
        <v>154</v>
      </c>
      <c r="C518" s="646">
        <v>709.1099999999999</v>
      </c>
      <c r="D518" s="646">
        <v>103.48999999999998</v>
      </c>
      <c r="E518" s="535">
        <f t="shared" si="56"/>
        <v>0.14594350664917996</v>
      </c>
      <c r="F518" s="467"/>
      <c r="G518" s="236"/>
      <c r="H518" s="236"/>
      <c r="I518" s="236"/>
      <c r="J518" s="648">
        <v>408.58</v>
      </c>
      <c r="K518" s="648">
        <v>300.53</v>
      </c>
      <c r="L518" s="800">
        <f t="shared" si="54"/>
        <v>709.1099999999999</v>
      </c>
      <c r="N518" s="808">
        <v>86.53</v>
      </c>
      <c r="O518" s="810">
        <v>16.95999999999998</v>
      </c>
      <c r="P518" s="795">
        <f t="shared" si="55"/>
        <v>103.48999999999998</v>
      </c>
      <c r="Q518" s="726"/>
      <c r="U518" s="788"/>
      <c r="V518" s="18"/>
      <c r="Y518" s="40"/>
      <c r="Z518" s="37"/>
      <c r="AA518" s="219"/>
      <c r="AB518" s="219"/>
      <c r="AC518" s="219"/>
      <c r="AD518" s="219"/>
      <c r="AE518" s="18"/>
    </row>
    <row r="519" spans="1:31" s="6" customFormat="1" ht="15.75">
      <c r="A519" s="477">
        <v>21</v>
      </c>
      <c r="B519" s="1014" t="s">
        <v>155</v>
      </c>
      <c r="C519" s="646">
        <v>44.019999999999996</v>
      </c>
      <c r="D519" s="646">
        <v>4.650000000000002</v>
      </c>
      <c r="E519" s="535">
        <f t="shared" si="56"/>
        <v>0.10563380281690146</v>
      </c>
      <c r="F519" s="467"/>
      <c r="G519" s="236"/>
      <c r="H519" s="236"/>
      <c r="I519" s="236"/>
      <c r="J519" s="648">
        <v>23.66</v>
      </c>
      <c r="K519" s="648">
        <v>20.36</v>
      </c>
      <c r="L519" s="801">
        <f t="shared" si="54"/>
        <v>44.019999999999996</v>
      </c>
      <c r="M519" s="65"/>
      <c r="N519" s="809">
        <v>2.16</v>
      </c>
      <c r="O519" s="811">
        <v>2.490000000000002</v>
      </c>
      <c r="P519" s="740">
        <f t="shared" si="55"/>
        <v>4.650000000000002</v>
      </c>
      <c r="Q519" s="726"/>
      <c r="U519" s="708"/>
      <c r="Y519" s="56"/>
      <c r="Z519" s="48"/>
      <c r="AA519" s="275"/>
      <c r="AB519" s="275"/>
      <c r="AC519" s="275"/>
      <c r="AD519" s="275"/>
      <c r="AE519" s="65"/>
    </row>
    <row r="520" spans="1:31" ht="16.5" thickBot="1">
      <c r="A520" s="762">
        <v>22</v>
      </c>
      <c r="B520" s="1014" t="s">
        <v>156</v>
      </c>
      <c r="C520" s="750">
        <v>93.67</v>
      </c>
      <c r="D520" s="750">
        <v>23.080000000000002</v>
      </c>
      <c r="E520" s="876">
        <f t="shared" si="56"/>
        <v>0.24639692537632113</v>
      </c>
      <c r="F520" s="467"/>
      <c r="G520" s="236"/>
      <c r="H520" s="236"/>
      <c r="I520" s="236"/>
      <c r="J520" s="648">
        <v>52.11</v>
      </c>
      <c r="K520" s="648">
        <v>41.56</v>
      </c>
      <c r="L520" s="800">
        <f t="shared" si="54"/>
        <v>93.67</v>
      </c>
      <c r="N520" s="808">
        <v>10.27</v>
      </c>
      <c r="O520" s="810">
        <v>12.810000000000002</v>
      </c>
      <c r="P520" s="795">
        <f t="shared" si="55"/>
        <v>23.080000000000002</v>
      </c>
      <c r="Q520" s="726"/>
      <c r="U520" s="788"/>
      <c r="V520" s="18"/>
      <c r="Y520" s="40"/>
      <c r="Z520" s="37"/>
      <c r="AA520" s="219"/>
      <c r="AB520" s="219"/>
      <c r="AC520" s="219"/>
      <c r="AD520" s="219"/>
      <c r="AE520" s="18"/>
    </row>
    <row r="521" spans="1:26" ht="16.5" thickBot="1">
      <c r="A521" s="877"/>
      <c r="B521" s="878" t="s">
        <v>20</v>
      </c>
      <c r="C521" s="647">
        <f>SUM(C499:C520)</f>
        <v>8224.75</v>
      </c>
      <c r="D521" s="647">
        <f>SUM(D499:D520)</f>
        <v>1017.7919999999999</v>
      </c>
      <c r="E521" s="879">
        <f t="shared" si="53"/>
        <v>0.12374746952794917</v>
      </c>
      <c r="F521" s="478"/>
      <c r="G521" s="236"/>
      <c r="H521" s="236"/>
      <c r="I521" s="236"/>
      <c r="J521" s="800">
        <f>SUM(J499:J520)</f>
        <v>4712.849999999999</v>
      </c>
      <c r="K521" s="800">
        <f>SUM(K499:K520)</f>
        <v>3511.8999999999996</v>
      </c>
      <c r="L521" s="800">
        <f>SUM(L499:L520)</f>
        <v>8224.75</v>
      </c>
      <c r="N521" s="802">
        <f>SUM(N499:N520)</f>
        <v>791.8119999999999</v>
      </c>
      <c r="O521" s="802">
        <f>SUM(O499:O520)</f>
        <v>225.98000000000002</v>
      </c>
      <c r="P521" s="795">
        <f t="shared" si="55"/>
        <v>1017.7919999999999</v>
      </c>
      <c r="Q521" s="63"/>
      <c r="U521" s="66"/>
      <c r="V521" s="18"/>
      <c r="Y521" s="65"/>
      <c r="Z521" s="6"/>
    </row>
    <row r="522" spans="1:25" ht="15.75">
      <c r="A522" s="237"/>
      <c r="B522" s="235"/>
      <c r="C522" s="235"/>
      <c r="D522" s="237"/>
      <c r="E522" s="238"/>
      <c r="F522" s="235"/>
      <c r="G522" s="537"/>
      <c r="H522" s="537"/>
      <c r="I522" s="537"/>
      <c r="J522" s="537"/>
      <c r="K522" s="110"/>
      <c r="L522" s="110"/>
      <c r="M522" s="110"/>
      <c r="N522" s="110"/>
      <c r="O522" s="110"/>
      <c r="P522" s="66"/>
      <c r="Q522" s="296"/>
      <c r="R522" s="65"/>
      <c r="S522" s="65"/>
      <c r="T522" s="65"/>
      <c r="U522" s="65"/>
      <c r="V522" s="6"/>
      <c r="W522" s="6"/>
      <c r="X522" s="6"/>
      <c r="Y522" s="6"/>
    </row>
    <row r="523" spans="1:25" ht="15.75" hidden="1">
      <c r="A523" s="237"/>
      <c r="B523" s="235"/>
      <c r="C523" s="235"/>
      <c r="D523" s="237"/>
      <c r="E523" s="238"/>
      <c r="F523" s="235"/>
      <c r="G523" s="537"/>
      <c r="H523" s="537"/>
      <c r="I523" s="537"/>
      <c r="J523" s="537"/>
      <c r="K523" s="110"/>
      <c r="L523" s="110"/>
      <c r="M523" s="110"/>
      <c r="N523" s="110"/>
      <c r="O523" s="110"/>
      <c r="P523" s="65"/>
      <c r="Q523" s="65"/>
      <c r="R523" s="65"/>
      <c r="S523" s="65"/>
      <c r="T523" s="65"/>
      <c r="U523" s="65"/>
      <c r="V523" s="6"/>
      <c r="W523" s="6"/>
      <c r="X523" s="6"/>
      <c r="Y523" s="6"/>
    </row>
    <row r="524" spans="1:25" ht="15.75" hidden="1">
      <c r="A524" s="237"/>
      <c r="B524" s="235"/>
      <c r="C524" s="235"/>
      <c r="D524" s="237"/>
      <c r="E524" s="238"/>
      <c r="F524" s="235"/>
      <c r="G524" s="537"/>
      <c r="H524" s="537"/>
      <c r="I524" s="537"/>
      <c r="J524" s="537"/>
      <c r="K524" s="110"/>
      <c r="L524" s="110"/>
      <c r="M524" s="110"/>
      <c r="N524" s="110"/>
      <c r="O524" s="110"/>
      <c r="P524" s="65"/>
      <c r="Q524" s="65"/>
      <c r="R524" s="65"/>
      <c r="S524" s="65"/>
      <c r="T524" s="65"/>
      <c r="U524" s="65"/>
      <c r="V524" s="6"/>
      <c r="W524" s="6"/>
      <c r="X524" s="6"/>
      <c r="Y524" s="6"/>
    </row>
    <row r="525" spans="1:25" ht="15.75" hidden="1">
      <c r="A525" s="237"/>
      <c r="B525" s="235"/>
      <c r="C525" s="235"/>
      <c r="D525" s="237"/>
      <c r="E525" s="238"/>
      <c r="F525" s="235"/>
      <c r="G525" s="537"/>
      <c r="H525" s="537"/>
      <c r="I525" s="537"/>
      <c r="J525" s="537"/>
      <c r="K525" s="110"/>
      <c r="L525" s="110"/>
      <c r="M525" s="110"/>
      <c r="N525" s="110"/>
      <c r="O525" s="110"/>
      <c r="P525" s="65"/>
      <c r="Q525" s="65"/>
      <c r="R525" s="65"/>
      <c r="S525" s="65"/>
      <c r="T525" s="65"/>
      <c r="U525" s="65"/>
      <c r="V525" s="6"/>
      <c r="W525" s="6"/>
      <c r="X525" s="6"/>
      <c r="Y525" s="6"/>
    </row>
    <row r="526" spans="1:25" ht="15.75">
      <c r="A526" s="237"/>
      <c r="B526" s="235"/>
      <c r="C526" s="235"/>
      <c r="D526" s="237"/>
      <c r="E526" s="238"/>
      <c r="F526" s="235"/>
      <c r="G526" s="537"/>
      <c r="H526" s="537"/>
      <c r="I526" s="537"/>
      <c r="J526" s="537"/>
      <c r="K526" s="110"/>
      <c r="L526" s="110"/>
      <c r="M526" s="110"/>
      <c r="N526" s="110"/>
      <c r="O526" s="110"/>
      <c r="P526" s="65"/>
      <c r="Q526" s="65"/>
      <c r="R526" s="65"/>
      <c r="S526" s="65"/>
      <c r="T526" s="65"/>
      <c r="U526" s="65"/>
      <c r="V526" s="6"/>
      <c r="W526" s="6"/>
      <c r="X526" s="6"/>
      <c r="Y526" s="6"/>
    </row>
    <row r="527" spans="1:25" ht="15.75">
      <c r="A527" s="294" t="s">
        <v>446</v>
      </c>
      <c r="B527" s="294"/>
      <c r="C527" s="236"/>
      <c r="D527" s="237"/>
      <c r="E527" s="238"/>
      <c r="F527" s="235"/>
      <c r="G527" s="473"/>
      <c r="H527" s="473"/>
      <c r="I527" s="473"/>
      <c r="J527" s="473"/>
      <c r="K527" s="82"/>
      <c r="L527" s="82"/>
      <c r="M527" s="82"/>
      <c r="N527" s="82"/>
      <c r="O527" s="82"/>
      <c r="T527" s="62"/>
      <c r="U527" s="62"/>
      <c r="V527" s="4"/>
      <c r="W527" s="4"/>
      <c r="X527" s="4"/>
      <c r="Y527" s="4"/>
    </row>
    <row r="528" spans="1:25" ht="16.5" thickBot="1">
      <c r="A528" s="538" t="s">
        <v>385</v>
      </c>
      <c r="B528" s="538"/>
      <c r="C528" s="235"/>
      <c r="D528" s="237"/>
      <c r="E528" s="238" t="s">
        <v>28</v>
      </c>
      <c r="F528" s="235"/>
      <c r="G528" s="236"/>
      <c r="H528" s="236"/>
      <c r="I528" s="236"/>
      <c r="J528" s="236"/>
      <c r="T528" s="62"/>
      <c r="U528" s="62"/>
      <c r="V528" s="4"/>
      <c r="W528" s="4"/>
      <c r="X528" s="4"/>
      <c r="Y528" s="4"/>
    </row>
    <row r="529" spans="1:26" ht="57.75" customHeight="1" thickBot="1">
      <c r="A529" s="746" t="s">
        <v>9</v>
      </c>
      <c r="B529" s="747" t="s">
        <v>10</v>
      </c>
      <c r="C529" s="771" t="s">
        <v>417</v>
      </c>
      <c r="D529" s="771" t="s">
        <v>447</v>
      </c>
      <c r="E529" s="749" t="s">
        <v>414</v>
      </c>
      <c r="F529" s="467"/>
      <c r="G529" s="236"/>
      <c r="H529" s="236"/>
      <c r="I529" s="236"/>
      <c r="J529" s="794" t="s">
        <v>344</v>
      </c>
      <c r="K529" s="803" t="s">
        <v>345</v>
      </c>
      <c r="L529" s="803" t="s">
        <v>348</v>
      </c>
      <c r="M529" s="804"/>
      <c r="N529" s="86" t="s">
        <v>191</v>
      </c>
      <c r="O529" s="115" t="s">
        <v>192</v>
      </c>
      <c r="P529" s="115" t="s">
        <v>193</v>
      </c>
      <c r="Q529" s="789"/>
      <c r="R529" s="62"/>
      <c r="U529" s="112"/>
      <c r="V529" s="218"/>
      <c r="W529" s="214"/>
      <c r="X529" s="214"/>
      <c r="Y529" s="62"/>
      <c r="Z529" s="4"/>
    </row>
    <row r="530" spans="1:26" ht="15.75">
      <c r="A530" s="742">
        <v>1</v>
      </c>
      <c r="B530" s="780" t="s">
        <v>157</v>
      </c>
      <c r="C530" s="743">
        <f>C499</f>
        <v>459.81</v>
      </c>
      <c r="D530" s="743">
        <v>67.8598435333333</v>
      </c>
      <c r="E530" s="880">
        <f>D530/C530</f>
        <v>0.1475823569155375</v>
      </c>
      <c r="F530" s="235"/>
      <c r="G530" s="236"/>
      <c r="H530" s="236"/>
      <c r="I530" s="236"/>
      <c r="J530" s="812">
        <v>200.1601129</v>
      </c>
      <c r="K530" s="813">
        <v>179.81004356666668</v>
      </c>
      <c r="L530" s="805">
        <f>SUM(J530:K530)</f>
        <v>379.9701564666667</v>
      </c>
      <c r="M530" s="804"/>
      <c r="N530" s="359">
        <v>261.36</v>
      </c>
      <c r="O530" s="360">
        <v>161.92000000000002</v>
      </c>
      <c r="P530" s="806">
        <f>SUM(N530:O530)</f>
        <v>423.28000000000003</v>
      </c>
      <c r="Q530" s="790"/>
      <c r="R530" s="62"/>
      <c r="U530" s="62"/>
      <c r="V530" s="218"/>
      <c r="W530" s="214"/>
      <c r="X530" s="214"/>
      <c r="Y530" s="62"/>
      <c r="Z530" s="4"/>
    </row>
    <row r="531" spans="1:26" ht="15.75">
      <c r="A531" s="256">
        <v>2</v>
      </c>
      <c r="B531" s="779" t="s">
        <v>158</v>
      </c>
      <c r="C531" s="646">
        <f aca="true" t="shared" si="57" ref="C531:C551">C500</f>
        <v>123.68</v>
      </c>
      <c r="D531" s="646">
        <v>26.65794483333333</v>
      </c>
      <c r="E531" s="539">
        <f aca="true" t="shared" si="58" ref="E531:E552">D531/C531</f>
        <v>0.2155396574493316</v>
      </c>
      <c r="F531" s="235"/>
      <c r="G531" s="236"/>
      <c r="H531" s="236"/>
      <c r="I531" s="236"/>
      <c r="J531" s="812">
        <v>53.082192400000004</v>
      </c>
      <c r="K531" s="813">
        <v>49.679862766666666</v>
      </c>
      <c r="L531" s="805">
        <f aca="true" t="shared" si="59" ref="L531:L551">SUM(J531:K531)</f>
        <v>102.76205516666667</v>
      </c>
      <c r="M531" s="804"/>
      <c r="N531" s="359">
        <v>72.98</v>
      </c>
      <c r="O531" s="360">
        <v>45.01</v>
      </c>
      <c r="P531" s="806">
        <f aca="true" t="shared" si="60" ref="P531:P551">SUM(N531:O531)</f>
        <v>117.99000000000001</v>
      </c>
      <c r="Q531" s="790"/>
      <c r="R531" s="62"/>
      <c r="U531" s="62"/>
      <c r="V531" s="218"/>
      <c r="W531" s="214"/>
      <c r="X531" s="214"/>
      <c r="Y531" s="62"/>
      <c r="Z531" s="4"/>
    </row>
    <row r="532" spans="1:26" ht="15.75">
      <c r="A532" s="256">
        <v>3</v>
      </c>
      <c r="B532" s="779" t="s">
        <v>159</v>
      </c>
      <c r="C532" s="646">
        <f t="shared" si="57"/>
        <v>453.05999999999995</v>
      </c>
      <c r="D532" s="646">
        <v>104.82282946666666</v>
      </c>
      <c r="E532" s="539">
        <f t="shared" si="58"/>
        <v>0.23136632999308407</v>
      </c>
      <c r="F532" s="235"/>
      <c r="G532" s="236"/>
      <c r="H532" s="236"/>
      <c r="I532" s="236"/>
      <c r="J532" s="812">
        <v>195.14370839999998</v>
      </c>
      <c r="K532" s="813">
        <v>183.5734621333333</v>
      </c>
      <c r="L532" s="805">
        <f t="shared" si="59"/>
        <v>378.7171705333333</v>
      </c>
      <c r="M532" s="804"/>
      <c r="N532" s="359">
        <v>270.27</v>
      </c>
      <c r="O532" s="360">
        <v>180.77999999999997</v>
      </c>
      <c r="P532" s="806">
        <f t="shared" si="60"/>
        <v>451.04999999999995</v>
      </c>
      <c r="Q532" s="790"/>
      <c r="R532" s="62"/>
      <c r="U532" s="62"/>
      <c r="V532" s="218"/>
      <c r="W532" s="214"/>
      <c r="X532" s="214"/>
      <c r="Y532" s="62"/>
      <c r="Z532" s="4"/>
    </row>
    <row r="533" spans="1:26" ht="15.75">
      <c r="A533" s="256">
        <v>4</v>
      </c>
      <c r="B533" s="779" t="s">
        <v>160</v>
      </c>
      <c r="C533" s="646">
        <f t="shared" si="57"/>
        <v>565.3299999999999</v>
      </c>
      <c r="D533" s="646">
        <v>254.23604555000003</v>
      </c>
      <c r="E533" s="539">
        <f t="shared" si="58"/>
        <v>0.4497126378398459</v>
      </c>
      <c r="F533" s="235"/>
      <c r="G533" s="236"/>
      <c r="H533" s="236"/>
      <c r="I533" s="236"/>
      <c r="J533" s="812">
        <v>179.85539544999997</v>
      </c>
      <c r="K533" s="813">
        <v>160.53855900000002</v>
      </c>
      <c r="L533" s="805">
        <f t="shared" si="59"/>
        <v>340.39395445</v>
      </c>
      <c r="M533" s="804"/>
      <c r="N533" s="359">
        <v>353.06</v>
      </c>
      <c r="O533" s="360">
        <v>216.7</v>
      </c>
      <c r="P533" s="806">
        <f t="shared" si="60"/>
        <v>569.76</v>
      </c>
      <c r="Q533" s="790"/>
      <c r="R533" s="62"/>
      <c r="U533" s="62"/>
      <c r="V533" s="217"/>
      <c r="W533" s="220"/>
      <c r="X533" s="220"/>
      <c r="Y533" s="62"/>
      <c r="Z533" s="4"/>
    </row>
    <row r="534" spans="1:26" ht="15.75">
      <c r="A534" s="256">
        <v>5</v>
      </c>
      <c r="B534" s="779" t="s">
        <v>161</v>
      </c>
      <c r="C534" s="646">
        <f t="shared" si="57"/>
        <v>425.38</v>
      </c>
      <c r="D534" s="646">
        <v>198.3654802</v>
      </c>
      <c r="E534" s="539">
        <f t="shared" si="58"/>
        <v>0.46632535662231417</v>
      </c>
      <c r="F534" s="235"/>
      <c r="G534" s="236"/>
      <c r="H534" s="236"/>
      <c r="I534" s="236"/>
      <c r="J534" s="812">
        <v>159.03821299999998</v>
      </c>
      <c r="K534" s="813">
        <v>117.3063068</v>
      </c>
      <c r="L534" s="805">
        <f t="shared" si="59"/>
        <v>276.3445198</v>
      </c>
      <c r="M534" s="804"/>
      <c r="N534" s="359">
        <v>295.77</v>
      </c>
      <c r="O534" s="360">
        <v>135.08</v>
      </c>
      <c r="P534" s="806">
        <f t="shared" si="60"/>
        <v>430.85</v>
      </c>
      <c r="Q534" s="790"/>
      <c r="R534" s="62"/>
      <c r="U534" s="62"/>
      <c r="V534" s="218"/>
      <c r="W534" s="214"/>
      <c r="X534" s="214"/>
      <c r="Y534" s="62"/>
      <c r="Z534" s="4"/>
    </row>
    <row r="535" spans="1:26" ht="15.75">
      <c r="A535" s="256">
        <v>6</v>
      </c>
      <c r="B535" s="779" t="s">
        <v>162</v>
      </c>
      <c r="C535" s="646">
        <f t="shared" si="57"/>
        <v>474.03999999999996</v>
      </c>
      <c r="D535" s="646">
        <v>281.5980854</v>
      </c>
      <c r="E535" s="539">
        <f t="shared" si="58"/>
        <v>0.594038657919163</v>
      </c>
      <c r="F535" s="235"/>
      <c r="G535" s="236"/>
      <c r="H535" s="236"/>
      <c r="I535" s="236"/>
      <c r="J535" s="812">
        <v>160.40108310000002</v>
      </c>
      <c r="K535" s="813">
        <v>129.41083149999997</v>
      </c>
      <c r="L535" s="805">
        <f t="shared" si="59"/>
        <v>289.8119146</v>
      </c>
      <c r="M535" s="804"/>
      <c r="N535" s="359">
        <v>314.87</v>
      </c>
      <c r="O535" s="360">
        <v>165.40999999999997</v>
      </c>
      <c r="P535" s="806">
        <f t="shared" si="60"/>
        <v>480.28</v>
      </c>
      <c r="Q535" s="790"/>
      <c r="R535" s="62"/>
      <c r="U535" s="62"/>
      <c r="V535" s="218"/>
      <c r="W535" s="214"/>
      <c r="X535" s="214"/>
      <c r="Y535" s="62"/>
      <c r="Z535" s="4"/>
    </row>
    <row r="536" spans="1:26" ht="15.75">
      <c r="A536" s="256">
        <v>7</v>
      </c>
      <c r="B536" s="779" t="s">
        <v>163</v>
      </c>
      <c r="C536" s="646">
        <f t="shared" si="57"/>
        <v>401.87</v>
      </c>
      <c r="D536" s="646">
        <v>199.64178870000006</v>
      </c>
      <c r="E536" s="539">
        <f t="shared" si="58"/>
        <v>0.49678201582601356</v>
      </c>
      <c r="F536" s="235"/>
      <c r="G536" s="236"/>
      <c r="H536" s="236"/>
      <c r="I536" s="236"/>
      <c r="J536" s="812">
        <v>126.87336099999999</v>
      </c>
      <c r="K536" s="813">
        <v>94.07485030000001</v>
      </c>
      <c r="L536" s="805">
        <f t="shared" si="59"/>
        <v>220.9482113</v>
      </c>
      <c r="M536" s="804"/>
      <c r="N536" s="359">
        <v>235.18</v>
      </c>
      <c r="O536" s="360">
        <v>142.62</v>
      </c>
      <c r="P536" s="806">
        <f t="shared" si="60"/>
        <v>377.8</v>
      </c>
      <c r="Q536" s="790"/>
      <c r="R536" s="62"/>
      <c r="U536" s="62"/>
      <c r="V536" s="218"/>
      <c r="W536" s="214"/>
      <c r="X536" s="214"/>
      <c r="Y536" s="62"/>
      <c r="Z536" s="4"/>
    </row>
    <row r="537" spans="1:26" ht="15.75">
      <c r="A537" s="256">
        <v>8</v>
      </c>
      <c r="B537" s="779" t="s">
        <v>164</v>
      </c>
      <c r="C537" s="646">
        <f t="shared" si="57"/>
        <v>257.37</v>
      </c>
      <c r="D537" s="646">
        <v>137.47522619999995</v>
      </c>
      <c r="E537" s="539">
        <f t="shared" si="58"/>
        <v>0.5341540435948243</v>
      </c>
      <c r="F537" s="235"/>
      <c r="G537" s="236"/>
      <c r="H537" s="236"/>
      <c r="I537" s="236"/>
      <c r="J537" s="812">
        <v>101.47466640000002</v>
      </c>
      <c r="K537" s="813">
        <v>69.73010740000001</v>
      </c>
      <c r="L537" s="805">
        <f t="shared" si="59"/>
        <v>171.20477380000003</v>
      </c>
      <c r="M537" s="804"/>
      <c r="N537" s="359">
        <v>183.04999999999998</v>
      </c>
      <c r="O537" s="360">
        <v>90.97999999999999</v>
      </c>
      <c r="P537" s="806">
        <f t="shared" si="60"/>
        <v>274.03</v>
      </c>
      <c r="Q537" s="790"/>
      <c r="R537" s="62"/>
      <c r="U537" s="62"/>
      <c r="V537" s="217"/>
      <c r="W537" s="220"/>
      <c r="X537" s="220"/>
      <c r="Y537" s="62"/>
      <c r="Z537" s="4"/>
    </row>
    <row r="538" spans="1:26" ht="15.75">
      <c r="A538" s="256">
        <v>9</v>
      </c>
      <c r="B538" s="779" t="s">
        <v>165</v>
      </c>
      <c r="C538" s="646">
        <f t="shared" si="57"/>
        <v>615.14</v>
      </c>
      <c r="D538" s="646">
        <v>-28.007846113333358</v>
      </c>
      <c r="E538" s="539">
        <f t="shared" si="58"/>
        <v>-0.04553084844642416</v>
      </c>
      <c r="F538" s="235"/>
      <c r="G538" s="236"/>
      <c r="H538" s="236"/>
      <c r="I538" s="236"/>
      <c r="J538" s="812">
        <v>407.49600322000003</v>
      </c>
      <c r="K538" s="813">
        <v>233.36184289333337</v>
      </c>
      <c r="L538" s="805">
        <f t="shared" si="59"/>
        <v>640.8578461133334</v>
      </c>
      <c r="M538" s="804"/>
      <c r="N538" s="359">
        <v>436</v>
      </c>
      <c r="O538" s="360">
        <v>176.85</v>
      </c>
      <c r="P538" s="806">
        <f t="shared" si="60"/>
        <v>612.85</v>
      </c>
      <c r="Q538" s="790"/>
      <c r="R538" s="62"/>
      <c r="U538" s="62"/>
      <c r="V538" s="218"/>
      <c r="W538" s="214"/>
      <c r="X538" s="214"/>
      <c r="Y538" s="62"/>
      <c r="Z538" s="4"/>
    </row>
    <row r="539" spans="1:26" ht="15.75">
      <c r="A539" s="256">
        <v>10</v>
      </c>
      <c r="B539" s="779" t="s">
        <v>166</v>
      </c>
      <c r="C539" s="646">
        <f t="shared" si="57"/>
        <v>574.45</v>
      </c>
      <c r="D539" s="646">
        <v>103.3515919000001</v>
      </c>
      <c r="E539" s="539">
        <f t="shared" si="58"/>
        <v>0.17991399059970423</v>
      </c>
      <c r="F539" s="235"/>
      <c r="G539" s="236"/>
      <c r="H539" s="236"/>
      <c r="I539" s="236"/>
      <c r="J539" s="812">
        <v>260.3260647</v>
      </c>
      <c r="K539" s="813">
        <v>199.74234339999995</v>
      </c>
      <c r="L539" s="805">
        <f t="shared" si="59"/>
        <v>460.06840809999994</v>
      </c>
      <c r="M539" s="804"/>
      <c r="N539" s="359">
        <v>362.9800000000001</v>
      </c>
      <c r="O539" s="360">
        <v>197.15</v>
      </c>
      <c r="P539" s="806">
        <f t="shared" si="60"/>
        <v>560.1300000000001</v>
      </c>
      <c r="Q539" s="790"/>
      <c r="R539" s="62"/>
      <c r="U539" s="62"/>
      <c r="V539" s="218"/>
      <c r="W539" s="214"/>
      <c r="X539" s="214"/>
      <c r="Y539" s="62"/>
      <c r="Z539" s="4"/>
    </row>
    <row r="540" spans="1:26" ht="15.75">
      <c r="A540" s="256">
        <v>11</v>
      </c>
      <c r="B540" s="779" t="s">
        <v>145</v>
      </c>
      <c r="C540" s="646">
        <f t="shared" si="57"/>
        <v>169.25</v>
      </c>
      <c r="D540" s="646">
        <v>38.41999999999998</v>
      </c>
      <c r="E540" s="539">
        <f t="shared" si="58"/>
        <v>0.22700147710487434</v>
      </c>
      <c r="F540" s="235"/>
      <c r="G540" s="236"/>
      <c r="H540" s="236"/>
      <c r="I540" s="236"/>
      <c r="J540" s="812">
        <v>68.7</v>
      </c>
      <c r="K540" s="813">
        <v>53.06</v>
      </c>
      <c r="L540" s="805">
        <f t="shared" si="59"/>
        <v>121.76</v>
      </c>
      <c r="M540" s="804"/>
      <c r="N540" s="359">
        <v>96.00999999999999</v>
      </c>
      <c r="O540" s="360">
        <v>47.55</v>
      </c>
      <c r="P540" s="806">
        <f t="shared" si="60"/>
        <v>143.56</v>
      </c>
      <c r="Q540" s="791"/>
      <c r="R540" s="62"/>
      <c r="U540" s="62"/>
      <c r="V540" s="218"/>
      <c r="W540" s="214"/>
      <c r="X540" s="214"/>
      <c r="Y540" s="62"/>
      <c r="Z540" s="4"/>
    </row>
    <row r="541" spans="1:26" ht="15.75">
      <c r="A541" s="256">
        <v>12</v>
      </c>
      <c r="B541" s="779" t="s">
        <v>146</v>
      </c>
      <c r="C541" s="646">
        <f t="shared" si="57"/>
        <v>207.49</v>
      </c>
      <c r="D541" s="646">
        <v>143.92</v>
      </c>
      <c r="E541" s="539">
        <f t="shared" si="58"/>
        <v>0.6936237890982697</v>
      </c>
      <c r="F541" s="235"/>
      <c r="G541" s="236"/>
      <c r="H541" s="236"/>
      <c r="I541" s="236"/>
      <c r="J541" s="812">
        <v>49.71000000000001</v>
      </c>
      <c r="K541" s="813">
        <v>28.910000000000004</v>
      </c>
      <c r="L541" s="805">
        <f t="shared" si="59"/>
        <v>78.62</v>
      </c>
      <c r="M541" s="804"/>
      <c r="N541" s="359">
        <v>112.36</v>
      </c>
      <c r="O541" s="360">
        <v>44.54</v>
      </c>
      <c r="P541" s="806">
        <f t="shared" si="60"/>
        <v>156.9</v>
      </c>
      <c r="Q541" s="791"/>
      <c r="R541" s="62"/>
      <c r="U541" s="62"/>
      <c r="V541" s="217"/>
      <c r="W541" s="220"/>
      <c r="X541" s="220"/>
      <c r="Y541" s="62"/>
      <c r="Z541" s="4"/>
    </row>
    <row r="542" spans="1:26" ht="15.75">
      <c r="A542" s="256">
        <v>13</v>
      </c>
      <c r="B542" s="779" t="s">
        <v>147</v>
      </c>
      <c r="C542" s="646">
        <f t="shared" si="57"/>
        <v>475.37</v>
      </c>
      <c r="D542" s="646">
        <v>91.31000000000002</v>
      </c>
      <c r="E542" s="539">
        <f t="shared" si="58"/>
        <v>0.19208195721227678</v>
      </c>
      <c r="F542" s="235"/>
      <c r="G542" s="236"/>
      <c r="H542" s="236"/>
      <c r="I542" s="236"/>
      <c r="J542" s="812">
        <v>169.26000000000002</v>
      </c>
      <c r="K542" s="813">
        <v>143.05</v>
      </c>
      <c r="L542" s="805">
        <f t="shared" si="59"/>
        <v>312.31000000000006</v>
      </c>
      <c r="M542" s="804"/>
      <c r="N542" s="360">
        <v>258.07000000000005</v>
      </c>
      <c r="O542" s="360">
        <v>137.55</v>
      </c>
      <c r="P542" s="806">
        <f t="shared" si="60"/>
        <v>395.62000000000006</v>
      </c>
      <c r="Q542" s="791"/>
      <c r="R542" s="62"/>
      <c r="U542" s="62"/>
      <c r="V542" s="218"/>
      <c r="W542" s="214"/>
      <c r="X542" s="214"/>
      <c r="Y542" s="62"/>
      <c r="Z542" s="4"/>
    </row>
    <row r="543" spans="1:26" ht="15.75">
      <c r="A543" s="256">
        <v>14</v>
      </c>
      <c r="B543" s="779" t="s">
        <v>148</v>
      </c>
      <c r="C543" s="646">
        <f t="shared" si="57"/>
        <v>559.56</v>
      </c>
      <c r="D543" s="646">
        <v>395.25</v>
      </c>
      <c r="E543" s="539">
        <f t="shared" si="58"/>
        <v>0.7063585674458503</v>
      </c>
      <c r="F543" s="235"/>
      <c r="G543" s="236"/>
      <c r="H543" s="236"/>
      <c r="I543" s="236"/>
      <c r="J543" s="812">
        <v>151.65000000000003</v>
      </c>
      <c r="K543" s="813">
        <v>91.35</v>
      </c>
      <c r="L543" s="805">
        <f t="shared" si="59"/>
        <v>243.00000000000003</v>
      </c>
      <c r="M543" s="804"/>
      <c r="N543" s="360">
        <v>318.71000000000004</v>
      </c>
      <c r="O543" s="360">
        <v>151.28000000000003</v>
      </c>
      <c r="P543" s="806">
        <f t="shared" si="60"/>
        <v>469.99000000000007</v>
      </c>
      <c r="Q543" s="791"/>
      <c r="R543" s="62"/>
      <c r="U543" s="62"/>
      <c r="V543" s="218"/>
      <c r="W543" s="214"/>
      <c r="X543" s="214"/>
      <c r="Y543" s="62"/>
      <c r="Z543" s="4"/>
    </row>
    <row r="544" spans="1:26" ht="15.75">
      <c r="A544" s="256">
        <v>15</v>
      </c>
      <c r="B544" s="779" t="s">
        <v>149</v>
      </c>
      <c r="C544" s="646">
        <f t="shared" si="57"/>
        <v>281.3</v>
      </c>
      <c r="D544" s="646">
        <v>126.00800000000001</v>
      </c>
      <c r="E544" s="539">
        <f t="shared" si="58"/>
        <v>0.44794880910060436</v>
      </c>
      <c r="F544" s="235"/>
      <c r="G544" s="236"/>
      <c r="H544" s="236"/>
      <c r="I544" s="236"/>
      <c r="J544" s="812">
        <v>62.71</v>
      </c>
      <c r="K544" s="813">
        <v>47.38999999999999</v>
      </c>
      <c r="L544" s="805">
        <f t="shared" si="59"/>
        <v>110.1</v>
      </c>
      <c r="M544" s="804"/>
      <c r="N544" s="360">
        <v>142.86</v>
      </c>
      <c r="O544" s="360">
        <v>63.53</v>
      </c>
      <c r="P544" s="806">
        <f t="shared" si="60"/>
        <v>206.39000000000001</v>
      </c>
      <c r="Q544" s="791"/>
      <c r="R544" s="62"/>
      <c r="U544" s="62"/>
      <c r="V544" s="218"/>
      <c r="W544" s="214"/>
      <c r="X544" s="214"/>
      <c r="Y544" s="62"/>
      <c r="Z544" s="4"/>
    </row>
    <row r="545" spans="1:26" ht="15.75">
      <c r="A545" s="256">
        <v>16</v>
      </c>
      <c r="B545" s="779" t="s">
        <v>150</v>
      </c>
      <c r="C545" s="646">
        <f t="shared" si="57"/>
        <v>256.34000000000003</v>
      </c>
      <c r="D545" s="646">
        <v>56.509</v>
      </c>
      <c r="E545" s="539">
        <f t="shared" si="58"/>
        <v>0.2204455020675665</v>
      </c>
      <c r="F545" s="235"/>
      <c r="G545" s="236"/>
      <c r="H545" s="236"/>
      <c r="I545" s="236"/>
      <c r="J545" s="812">
        <v>112.8</v>
      </c>
      <c r="K545" s="813">
        <v>74.52000000000001</v>
      </c>
      <c r="L545" s="805">
        <f t="shared" si="59"/>
        <v>187.32</v>
      </c>
      <c r="M545" s="804"/>
      <c r="N545" s="360">
        <v>139.27100000000002</v>
      </c>
      <c r="O545" s="360">
        <v>76.224</v>
      </c>
      <c r="P545" s="806">
        <f t="shared" si="60"/>
        <v>215.495</v>
      </c>
      <c r="Q545" s="791"/>
      <c r="R545" s="62"/>
      <c r="U545" s="62"/>
      <c r="V545" s="217"/>
      <c r="W545" s="220"/>
      <c r="X545" s="220"/>
      <c r="Y545" s="62"/>
      <c r="Z545" s="4"/>
    </row>
    <row r="546" spans="1:26" ht="15.75">
      <c r="A546" s="256">
        <v>17</v>
      </c>
      <c r="B546" s="779" t="s">
        <v>151</v>
      </c>
      <c r="C546" s="646">
        <f t="shared" si="57"/>
        <v>170.39999999999998</v>
      </c>
      <c r="D546" s="646">
        <v>83.78</v>
      </c>
      <c r="E546" s="539">
        <f t="shared" si="58"/>
        <v>0.49166666666666675</v>
      </c>
      <c r="F546" s="235"/>
      <c r="G546" s="236"/>
      <c r="H546" s="236"/>
      <c r="I546" s="236"/>
      <c r="J546" s="812">
        <v>46.120000000000005</v>
      </c>
      <c r="K546" s="813">
        <v>26.810000000000002</v>
      </c>
      <c r="L546" s="805">
        <f t="shared" si="59"/>
        <v>72.93</v>
      </c>
      <c r="M546" s="804"/>
      <c r="N546" s="360">
        <v>98.97</v>
      </c>
      <c r="O546" s="360">
        <v>40.87</v>
      </c>
      <c r="P546" s="806">
        <f t="shared" si="60"/>
        <v>139.84</v>
      </c>
      <c r="Q546" s="791"/>
      <c r="R546" s="62"/>
      <c r="U546" s="62"/>
      <c r="V546" s="218"/>
      <c r="W546" s="214"/>
      <c r="X546" s="214"/>
      <c r="Y546" s="62"/>
      <c r="Z546" s="4"/>
    </row>
    <row r="547" spans="1:26" ht="15.75">
      <c r="A547" s="256">
        <v>18</v>
      </c>
      <c r="B547" s="779" t="s">
        <v>152</v>
      </c>
      <c r="C547" s="646">
        <f t="shared" si="57"/>
        <v>591.55</v>
      </c>
      <c r="D547" s="646">
        <v>280.21000000000004</v>
      </c>
      <c r="E547" s="539">
        <f t="shared" si="58"/>
        <v>0.4736877694193222</v>
      </c>
      <c r="F547" s="235"/>
      <c r="G547" s="236"/>
      <c r="H547" s="236"/>
      <c r="I547" s="236"/>
      <c r="J547" s="812">
        <v>187.95</v>
      </c>
      <c r="K547" s="813">
        <v>167.82</v>
      </c>
      <c r="L547" s="805">
        <f t="shared" si="59"/>
        <v>355.77</v>
      </c>
      <c r="M547" s="804"/>
      <c r="N547" s="360">
        <v>321.59</v>
      </c>
      <c r="O547" s="360">
        <v>184.87</v>
      </c>
      <c r="P547" s="806">
        <f t="shared" si="60"/>
        <v>506.46</v>
      </c>
      <c r="Q547" s="791"/>
      <c r="R547" s="62"/>
      <c r="U547" s="62"/>
      <c r="V547" s="218"/>
      <c r="W547" s="214"/>
      <c r="X547" s="214"/>
      <c r="Y547" s="62"/>
      <c r="Z547" s="4"/>
    </row>
    <row r="548" spans="1:26" ht="15.75">
      <c r="A548" s="256">
        <v>19</v>
      </c>
      <c r="B548" s="779" t="s">
        <v>153</v>
      </c>
      <c r="C548" s="646">
        <f t="shared" si="57"/>
        <v>316.56</v>
      </c>
      <c r="D548" s="646">
        <v>195.04</v>
      </c>
      <c r="E548" s="539">
        <f t="shared" si="58"/>
        <v>0.6161233257518322</v>
      </c>
      <c r="F548" s="235"/>
      <c r="G548" s="236"/>
      <c r="H548" s="236"/>
      <c r="I548" s="236"/>
      <c r="J548" s="812">
        <v>102.63000000000001</v>
      </c>
      <c r="K548" s="813">
        <v>89.03999999999999</v>
      </c>
      <c r="L548" s="805">
        <f t="shared" si="59"/>
        <v>191.67000000000002</v>
      </c>
      <c r="M548" s="804"/>
      <c r="N548" s="360">
        <v>181.27</v>
      </c>
      <c r="O548" s="360">
        <v>90.88999999999999</v>
      </c>
      <c r="P548" s="806">
        <f t="shared" si="60"/>
        <v>272.15999999999997</v>
      </c>
      <c r="Q548" s="791"/>
      <c r="R548" s="62"/>
      <c r="U548" s="62"/>
      <c r="V548" s="218"/>
      <c r="W548" s="214"/>
      <c r="X548" s="214"/>
      <c r="Y548" s="62"/>
      <c r="Z548" s="4"/>
    </row>
    <row r="549" spans="1:26" ht="15.75">
      <c r="A549" s="256">
        <v>20</v>
      </c>
      <c r="B549" s="779" t="s">
        <v>154</v>
      </c>
      <c r="C549" s="646">
        <f t="shared" si="57"/>
        <v>709.1099999999999</v>
      </c>
      <c r="D549" s="646">
        <v>353.67</v>
      </c>
      <c r="E549" s="539">
        <f t="shared" si="58"/>
        <v>0.4987519566780895</v>
      </c>
      <c r="F549" s="235"/>
      <c r="G549" s="236"/>
      <c r="H549" s="236"/>
      <c r="I549" s="236"/>
      <c r="J549" s="812">
        <v>204.82</v>
      </c>
      <c r="K549" s="813">
        <v>131.43</v>
      </c>
      <c r="L549" s="805">
        <f t="shared" si="59"/>
        <v>336.25</v>
      </c>
      <c r="M549" s="804"/>
      <c r="N549" s="360">
        <v>389.12</v>
      </c>
      <c r="O549" s="360">
        <v>197.31</v>
      </c>
      <c r="P549" s="806">
        <f t="shared" si="60"/>
        <v>586.4300000000001</v>
      </c>
      <c r="Q549" s="791"/>
      <c r="R549" s="62"/>
      <c r="U549" s="62"/>
      <c r="V549" s="217"/>
      <c r="W549" s="220"/>
      <c r="X549" s="220"/>
      <c r="Y549" s="62"/>
      <c r="Z549" s="4"/>
    </row>
    <row r="550" spans="1:26" ht="15.75">
      <c r="A550" s="256">
        <v>21</v>
      </c>
      <c r="B550" s="779" t="s">
        <v>155</v>
      </c>
      <c r="C550" s="646">
        <f t="shared" si="57"/>
        <v>44.019999999999996</v>
      </c>
      <c r="D550" s="646">
        <v>-0.8899999999999926</v>
      </c>
      <c r="E550" s="539">
        <f t="shared" si="58"/>
        <v>-0.020218082689686338</v>
      </c>
      <c r="F550" s="235"/>
      <c r="G550" s="236"/>
      <c r="H550" s="236"/>
      <c r="I550" s="236"/>
      <c r="J550" s="812">
        <v>34.75</v>
      </c>
      <c r="K550" s="813">
        <v>16.490000000000002</v>
      </c>
      <c r="L550" s="805">
        <f t="shared" si="59"/>
        <v>51.24</v>
      </c>
      <c r="M550" s="804"/>
      <c r="N550" s="360">
        <v>30.93</v>
      </c>
      <c r="O550" s="360">
        <v>14.77</v>
      </c>
      <c r="P550" s="806">
        <f t="shared" si="60"/>
        <v>45.7</v>
      </c>
      <c r="Q550" s="791"/>
      <c r="R550" s="62"/>
      <c r="U550" s="62"/>
      <c r="V550" s="218"/>
      <c r="W550" s="214"/>
      <c r="X550" s="214"/>
      <c r="Y550" s="62"/>
      <c r="Z550" s="4"/>
    </row>
    <row r="551" spans="1:26" ht="16.5" thickBot="1">
      <c r="A551" s="491">
        <v>22</v>
      </c>
      <c r="B551" s="784" t="s">
        <v>156</v>
      </c>
      <c r="C551" s="750">
        <f t="shared" si="57"/>
        <v>93.67</v>
      </c>
      <c r="D551" s="750">
        <v>39.7</v>
      </c>
      <c r="E551" s="539">
        <f t="shared" si="58"/>
        <v>0.423828333511263</v>
      </c>
      <c r="F551" s="235"/>
      <c r="G551" s="236"/>
      <c r="H551" s="236"/>
      <c r="I551" s="236"/>
      <c r="J551" s="812">
        <v>49.510000000000005</v>
      </c>
      <c r="K551" s="813">
        <v>38.989999999999995</v>
      </c>
      <c r="L551" s="805">
        <f t="shared" si="59"/>
        <v>88.5</v>
      </c>
      <c r="M551" s="804"/>
      <c r="N551" s="360">
        <v>63.35</v>
      </c>
      <c r="O551" s="360">
        <v>41.77</v>
      </c>
      <c r="P551" s="806">
        <f t="shared" si="60"/>
        <v>105.12</v>
      </c>
      <c r="Q551" s="791"/>
      <c r="R551" s="62"/>
      <c r="U551" s="62"/>
      <c r="V551" s="218"/>
      <c r="W551" s="214"/>
      <c r="X551" s="214"/>
      <c r="Y551" s="62"/>
      <c r="Z551" s="4"/>
    </row>
    <row r="552" spans="1:26" ht="16.5" thickBot="1">
      <c r="A552" s="494"/>
      <c r="B552" s="881" t="s">
        <v>20</v>
      </c>
      <c r="C552" s="647">
        <f>SUM(C530:C551)</f>
        <v>8224.75</v>
      </c>
      <c r="D552" s="647">
        <f>SUM(D530:D551)</f>
        <v>3148.92798967</v>
      </c>
      <c r="E552" s="882">
        <f t="shared" si="58"/>
        <v>0.38286002488464693</v>
      </c>
      <c r="F552" s="235"/>
      <c r="G552" s="236"/>
      <c r="H552" s="236"/>
      <c r="I552" s="236"/>
      <c r="J552" s="805">
        <f>SUM(J530:J551)</f>
        <v>3084.4608005700006</v>
      </c>
      <c r="K552" s="806">
        <f>SUM(K530:K551)</f>
        <v>2326.0882097599992</v>
      </c>
      <c r="L552" s="805">
        <f>SUM(L530:L551)</f>
        <v>5410.54901033</v>
      </c>
      <c r="M552" s="804"/>
      <c r="N552" s="807">
        <f>SUM(N530:N551)</f>
        <v>4938.031000000001</v>
      </c>
      <c r="O552" s="807">
        <f>SUM(O530:O551)</f>
        <v>2603.6539999999995</v>
      </c>
      <c r="P552" s="807">
        <f>SUM(P530:P551)</f>
        <v>7541.685</v>
      </c>
      <c r="Q552" s="792"/>
      <c r="R552" s="62"/>
      <c r="V552" s="217"/>
      <c r="W552" s="220"/>
      <c r="X552" s="220"/>
      <c r="Y552" s="62"/>
      <c r="Z552" s="4"/>
    </row>
    <row r="553" spans="1:25" ht="15.75">
      <c r="A553" s="237"/>
      <c r="B553" s="235"/>
      <c r="C553" s="235"/>
      <c r="D553" s="237"/>
      <c r="E553" s="238"/>
      <c r="F553" s="235"/>
      <c r="G553" s="523"/>
      <c r="H553" s="523"/>
      <c r="I553" s="523"/>
      <c r="J553" s="523"/>
      <c r="K553" s="99"/>
      <c r="L553" s="99"/>
      <c r="M553" s="99"/>
      <c r="N553" s="99"/>
      <c r="O553" s="99"/>
      <c r="P553" s="298"/>
      <c r="Q553" s="793"/>
      <c r="T553" s="62"/>
      <c r="U553" s="217"/>
      <c r="V553" s="220"/>
      <c r="W553" s="220"/>
      <c r="X553" s="62"/>
      <c r="Y553" s="4"/>
    </row>
    <row r="554" spans="1:25" ht="15.75">
      <c r="A554" s="237"/>
      <c r="B554" s="235"/>
      <c r="C554" s="235"/>
      <c r="D554" s="237"/>
      <c r="E554" s="238"/>
      <c r="F554" s="235"/>
      <c r="G554" s="523"/>
      <c r="H554" s="523"/>
      <c r="I554" s="523"/>
      <c r="J554" s="523"/>
      <c r="K554" s="99"/>
      <c r="L554" s="99"/>
      <c r="M554" s="99"/>
      <c r="N554" s="99"/>
      <c r="O554" s="99"/>
      <c r="P554" s="62"/>
      <c r="Q554" s="793"/>
      <c r="T554" s="62"/>
      <c r="U554" s="217"/>
      <c r="V554" s="220"/>
      <c r="W554" s="220"/>
      <c r="X554" s="62"/>
      <c r="Y554" s="4"/>
    </row>
    <row r="555" spans="1:25" ht="15.75">
      <c r="A555" s="237"/>
      <c r="B555" s="235"/>
      <c r="C555" s="235"/>
      <c r="D555" s="237"/>
      <c r="E555" s="238"/>
      <c r="F555" s="235"/>
      <c r="G555" s="523"/>
      <c r="H555" s="523"/>
      <c r="I555" s="523"/>
      <c r="J555" s="523"/>
      <c r="K555" s="99"/>
      <c r="L555" s="99"/>
      <c r="M555" s="99"/>
      <c r="N555" s="99"/>
      <c r="O555" s="99"/>
      <c r="T555" s="62"/>
      <c r="U555" s="217"/>
      <c r="V555" s="220"/>
      <c r="W555" s="220"/>
      <c r="X555" s="62"/>
      <c r="Y555" s="4"/>
    </row>
    <row r="556" spans="1:25" ht="16.5" thickBot="1">
      <c r="A556" s="538" t="s">
        <v>248</v>
      </c>
      <c r="B556" s="538"/>
      <c r="C556" s="538"/>
      <c r="D556" s="538"/>
      <c r="E556" s="538"/>
      <c r="F556" s="538"/>
      <c r="G556" s="540"/>
      <c r="H556" s="540"/>
      <c r="I556" s="540"/>
      <c r="J556" s="540"/>
      <c r="K556" s="113"/>
      <c r="L556" s="113"/>
      <c r="M556" s="113"/>
      <c r="N556" s="113"/>
      <c r="O556" s="113"/>
      <c r="T556" s="62"/>
      <c r="U556" s="217"/>
      <c r="V556" s="220"/>
      <c r="W556" s="220"/>
      <c r="X556" s="62"/>
      <c r="Y556" s="4"/>
    </row>
    <row r="557" spans="1:24" ht="31.5">
      <c r="A557" s="465" t="s">
        <v>13</v>
      </c>
      <c r="B557" s="466" t="s">
        <v>352</v>
      </c>
      <c r="C557" s="466" t="s">
        <v>29</v>
      </c>
      <c r="D557" s="466" t="s">
        <v>30</v>
      </c>
      <c r="E557" s="666" t="s">
        <v>31</v>
      </c>
      <c r="F557" s="667" t="s">
        <v>16</v>
      </c>
      <c r="G557" s="541"/>
      <c r="H557" s="541"/>
      <c r="I557" s="541"/>
      <c r="J557" s="541"/>
      <c r="K557" s="114"/>
      <c r="L557" s="114"/>
      <c r="M557" s="114"/>
      <c r="N557" s="114"/>
      <c r="O557" s="114"/>
      <c r="P557" s="295"/>
      <c r="U557" s="217"/>
      <c r="V557" s="220"/>
      <c r="W557" s="220"/>
      <c r="X557" s="18"/>
    </row>
    <row r="558" spans="1:24" ht="16.5" thickBot="1">
      <c r="A558" s="668">
        <f>C552</f>
        <v>8224.75</v>
      </c>
      <c r="B558" s="669">
        <f>D521</f>
        <v>1017.7919999999999</v>
      </c>
      <c r="C558" s="345">
        <f>E585</f>
        <v>7541.685</v>
      </c>
      <c r="D558" s="670">
        <f>B558+C558</f>
        <v>8559.477</v>
      </c>
      <c r="E558" s="487">
        <f>D558/A558</f>
        <v>1.0406975288002676</v>
      </c>
      <c r="F558" s="368">
        <f>A558*85/100</f>
        <v>6991.0375</v>
      </c>
      <c r="G558" s="236"/>
      <c r="H558" s="236"/>
      <c r="I558" s="236"/>
      <c r="J558" s="236"/>
      <c r="K558" s="65"/>
      <c r="L558" s="65"/>
      <c r="M558" s="65"/>
      <c r="N558" s="65"/>
      <c r="O558" s="65"/>
      <c r="U558" s="217"/>
      <c r="V558" s="220"/>
      <c r="W558" s="220"/>
      <c r="X558" s="18"/>
    </row>
    <row r="559" spans="1:24" ht="15.75">
      <c r="A559" s="542"/>
      <c r="B559" s="543"/>
      <c r="C559" s="544"/>
      <c r="D559" s="545"/>
      <c r="E559" s="546"/>
      <c r="F559" s="547"/>
      <c r="G559" s="236"/>
      <c r="H559" s="236"/>
      <c r="I559" s="236"/>
      <c r="J559" s="236"/>
      <c r="U559" s="217"/>
      <c r="V559" s="220"/>
      <c r="W559" s="220"/>
      <c r="X559" s="18"/>
    </row>
    <row r="560" spans="1:24" ht="15.75">
      <c r="A560" s="294" t="s">
        <v>249</v>
      </c>
      <c r="B560" s="294"/>
      <c r="C560" s="236"/>
      <c r="D560" s="237"/>
      <c r="E560" s="238"/>
      <c r="F560" s="235"/>
      <c r="G560" s="236"/>
      <c r="H560" s="236"/>
      <c r="I560" s="236"/>
      <c r="J560" s="236"/>
      <c r="U560" s="217"/>
      <c r="V560" s="220"/>
      <c r="W560" s="220"/>
      <c r="X560" s="18"/>
    </row>
    <row r="561" spans="1:24" ht="16.5" thickBot="1">
      <c r="A561" s="488" t="s">
        <v>386</v>
      </c>
      <c r="B561" s="488"/>
      <c r="C561" s="235"/>
      <c r="D561" s="237"/>
      <c r="E561" s="238"/>
      <c r="F561" s="235"/>
      <c r="G561" s="236" t="s">
        <v>28</v>
      </c>
      <c r="H561" s="236"/>
      <c r="I561" s="236"/>
      <c r="J561" s="236"/>
      <c r="U561" s="217"/>
      <c r="V561" s="220"/>
      <c r="W561" s="220"/>
      <c r="X561" s="18"/>
    </row>
    <row r="562" spans="1:25" ht="79.5" thickBot="1">
      <c r="A562" s="759" t="s">
        <v>9</v>
      </c>
      <c r="B562" s="760" t="s">
        <v>10</v>
      </c>
      <c r="C562" s="771" t="s">
        <v>417</v>
      </c>
      <c r="D562" s="771" t="s">
        <v>441</v>
      </c>
      <c r="E562" s="771" t="s">
        <v>68</v>
      </c>
      <c r="F562" s="760" t="s">
        <v>451</v>
      </c>
      <c r="G562" s="890" t="s">
        <v>32</v>
      </c>
      <c r="H562" s="634"/>
      <c r="I562" s="634"/>
      <c r="J562" s="86" t="s">
        <v>346</v>
      </c>
      <c r="K562" s="115" t="s">
        <v>347</v>
      </c>
      <c r="L562" s="115" t="s">
        <v>193</v>
      </c>
      <c r="M562" s="62"/>
      <c r="N562" s="62"/>
      <c r="O562" s="62"/>
      <c r="P562" s="62"/>
      <c r="Q562" s="228"/>
      <c r="V562" s="217"/>
      <c r="W562" s="220"/>
      <c r="X562" s="220"/>
      <c r="Y562" s="18"/>
    </row>
    <row r="563" spans="1:25" ht="15.75">
      <c r="A563" s="742">
        <v>1</v>
      </c>
      <c r="B563" s="780" t="s">
        <v>157</v>
      </c>
      <c r="C563" s="743">
        <f>C530</f>
        <v>459.81</v>
      </c>
      <c r="D563" s="743">
        <f>D499</f>
        <v>24.55</v>
      </c>
      <c r="E563" s="743">
        <v>423.28000000000003</v>
      </c>
      <c r="F563" s="886">
        <f>E563+D563</f>
        <v>447.83000000000004</v>
      </c>
      <c r="G563" s="887">
        <f>F563/C563</f>
        <v>0.9739457602053023</v>
      </c>
      <c r="H563" s="638"/>
      <c r="I563" s="638"/>
      <c r="J563" s="359">
        <v>79.8098871</v>
      </c>
      <c r="K563" s="360">
        <v>-11.950043566666686</v>
      </c>
      <c r="L563" s="806">
        <f>SUM(J563:K563)</f>
        <v>67.8598435333333</v>
      </c>
      <c r="M563" s="62"/>
      <c r="N563" s="62"/>
      <c r="O563" s="62"/>
      <c r="P563" s="62"/>
      <c r="Q563" s="796"/>
      <c r="V563" s="218"/>
      <c r="W563" s="220"/>
      <c r="X563" s="220"/>
      <c r="Y563" s="18"/>
    </row>
    <row r="564" spans="1:25" ht="15.75">
      <c r="A564" s="256">
        <v>2</v>
      </c>
      <c r="B564" s="779" t="s">
        <v>158</v>
      </c>
      <c r="C564" s="646">
        <f aca="true" t="shared" si="61" ref="C564:C584">C531</f>
        <v>123.68</v>
      </c>
      <c r="D564" s="646">
        <f aca="true" t="shared" si="62" ref="D564:D584">D500</f>
        <v>11.43</v>
      </c>
      <c r="E564" s="646">
        <v>117.99000000000001</v>
      </c>
      <c r="F564" s="549">
        <f aca="true" t="shared" si="63" ref="F564:F584">E564+D564</f>
        <v>129.42000000000002</v>
      </c>
      <c r="G564" s="888">
        <f aca="true" t="shared" si="64" ref="G564:G584">F564/C564</f>
        <v>1.0464100905562743</v>
      </c>
      <c r="H564" s="638"/>
      <c r="I564" s="638"/>
      <c r="J564" s="359">
        <v>30.3278076</v>
      </c>
      <c r="K564" s="360">
        <v>-3.66986276666667</v>
      </c>
      <c r="L564" s="806">
        <f aca="true" t="shared" si="65" ref="L564:L584">SUM(J564:K564)</f>
        <v>26.65794483333333</v>
      </c>
      <c r="M564" s="62"/>
      <c r="N564" s="62"/>
      <c r="O564" s="62"/>
      <c r="P564" s="62"/>
      <c r="Q564" s="796"/>
      <c r="V564" s="218"/>
      <c r="W564" s="220"/>
      <c r="X564" s="220"/>
      <c r="Y564" s="18"/>
    </row>
    <row r="565" spans="1:25" ht="15.75">
      <c r="A565" s="256">
        <v>3</v>
      </c>
      <c r="B565" s="779" t="s">
        <v>159</v>
      </c>
      <c r="C565" s="646">
        <f t="shared" si="61"/>
        <v>453.05999999999995</v>
      </c>
      <c r="D565" s="646">
        <f t="shared" si="62"/>
        <v>32.49</v>
      </c>
      <c r="E565" s="646">
        <v>451.04999999999995</v>
      </c>
      <c r="F565" s="549">
        <f t="shared" si="63"/>
        <v>483.53999999999996</v>
      </c>
      <c r="G565" s="888">
        <f t="shared" si="64"/>
        <v>1.0672758575023176</v>
      </c>
      <c r="H565" s="638"/>
      <c r="I565" s="638"/>
      <c r="J565" s="359">
        <v>105.15629159999999</v>
      </c>
      <c r="K565" s="360">
        <v>-0.3334621333333203</v>
      </c>
      <c r="L565" s="806">
        <f t="shared" si="65"/>
        <v>104.82282946666666</v>
      </c>
      <c r="M565" s="62"/>
      <c r="N565" s="62"/>
      <c r="O565" s="62"/>
      <c r="P565" s="62"/>
      <c r="Q565" s="796"/>
      <c r="V565" s="218"/>
      <c r="W565" s="220"/>
      <c r="X565" s="220"/>
      <c r="Y565" s="18"/>
    </row>
    <row r="566" spans="1:25" ht="15.75">
      <c r="A566" s="256">
        <v>4</v>
      </c>
      <c r="B566" s="779" t="s">
        <v>160</v>
      </c>
      <c r="C566" s="646">
        <f t="shared" si="61"/>
        <v>565.3299999999999</v>
      </c>
      <c r="D566" s="646">
        <f t="shared" si="62"/>
        <v>24.869999999999997</v>
      </c>
      <c r="E566" s="646">
        <v>569.76</v>
      </c>
      <c r="F566" s="549">
        <f t="shared" si="63"/>
        <v>594.63</v>
      </c>
      <c r="G566" s="888">
        <f t="shared" si="64"/>
        <v>1.0518281357791026</v>
      </c>
      <c r="H566" s="638"/>
      <c r="I566" s="638"/>
      <c r="J566" s="359">
        <v>182.62460455000007</v>
      </c>
      <c r="K566" s="360">
        <v>71.61144099999996</v>
      </c>
      <c r="L566" s="806">
        <f t="shared" si="65"/>
        <v>254.23604555000003</v>
      </c>
      <c r="M566" s="62"/>
      <c r="N566" s="62"/>
      <c r="O566" s="62"/>
      <c r="P566" s="62"/>
      <c r="Q566" s="796"/>
      <c r="V566" s="218"/>
      <c r="W566" s="220"/>
      <c r="X566" s="220"/>
      <c r="Y566" s="18"/>
    </row>
    <row r="567" spans="1:25" ht="15.75">
      <c r="A567" s="256">
        <v>5</v>
      </c>
      <c r="B567" s="779" t="s">
        <v>161</v>
      </c>
      <c r="C567" s="646">
        <f t="shared" si="61"/>
        <v>425.38</v>
      </c>
      <c r="D567" s="646">
        <f t="shared" si="62"/>
        <v>43.86</v>
      </c>
      <c r="E567" s="646">
        <v>430.85</v>
      </c>
      <c r="F567" s="549">
        <f t="shared" si="63"/>
        <v>474.71000000000004</v>
      </c>
      <c r="G567" s="888">
        <f t="shared" si="64"/>
        <v>1.1159669001833656</v>
      </c>
      <c r="H567" s="638"/>
      <c r="I567" s="638"/>
      <c r="J567" s="359">
        <v>167.451787</v>
      </c>
      <c r="K567" s="360">
        <v>30.913693200000004</v>
      </c>
      <c r="L567" s="806">
        <f t="shared" si="65"/>
        <v>198.3654802</v>
      </c>
      <c r="M567" s="62"/>
      <c r="N567" s="62"/>
      <c r="O567" s="62"/>
      <c r="P567" s="62"/>
      <c r="Q567" s="796"/>
      <c r="V567" s="218"/>
      <c r="W567" s="220"/>
      <c r="X567" s="220"/>
      <c r="Y567" s="18"/>
    </row>
    <row r="568" spans="1:25" ht="15.75">
      <c r="A568" s="256">
        <v>6</v>
      </c>
      <c r="B568" s="779" t="s">
        <v>162</v>
      </c>
      <c r="C568" s="646">
        <f t="shared" si="61"/>
        <v>474.03999999999996</v>
      </c>
      <c r="D568" s="646">
        <f t="shared" si="62"/>
        <v>91.13</v>
      </c>
      <c r="E568" s="646">
        <v>480.28</v>
      </c>
      <c r="F568" s="549">
        <f t="shared" si="63"/>
        <v>571.41</v>
      </c>
      <c r="G568" s="888">
        <f t="shared" si="64"/>
        <v>1.205404607206143</v>
      </c>
      <c r="H568" s="638"/>
      <c r="I568" s="638"/>
      <c r="J568" s="359">
        <v>232.5989169</v>
      </c>
      <c r="K568" s="360">
        <v>48.999168499999996</v>
      </c>
      <c r="L568" s="806">
        <f t="shared" si="65"/>
        <v>281.5980854</v>
      </c>
      <c r="M568" s="62"/>
      <c r="N568" s="62"/>
      <c r="O568" s="62"/>
      <c r="P568" s="62"/>
      <c r="Q568" s="796"/>
      <c r="V568" s="218"/>
      <c r="W568" s="220"/>
      <c r="X568" s="220"/>
      <c r="Y568" s="18"/>
    </row>
    <row r="569" spans="1:25" ht="15.75">
      <c r="A569" s="256">
        <v>7</v>
      </c>
      <c r="B569" s="779" t="s">
        <v>163</v>
      </c>
      <c r="C569" s="646">
        <f t="shared" si="61"/>
        <v>401.87</v>
      </c>
      <c r="D569" s="646">
        <f t="shared" si="62"/>
        <v>42.790000000000006</v>
      </c>
      <c r="E569" s="646">
        <v>377.8</v>
      </c>
      <c r="F569" s="549">
        <f t="shared" si="63"/>
        <v>420.59000000000003</v>
      </c>
      <c r="G569" s="888">
        <f t="shared" si="64"/>
        <v>1.0465822280837087</v>
      </c>
      <c r="H569" s="638"/>
      <c r="I569" s="638"/>
      <c r="J569" s="359">
        <v>151.07663900000006</v>
      </c>
      <c r="K569" s="360">
        <v>48.565149700000006</v>
      </c>
      <c r="L569" s="806">
        <f t="shared" si="65"/>
        <v>199.64178870000006</v>
      </c>
      <c r="M569" s="62"/>
      <c r="N569" s="62"/>
      <c r="O569" s="62"/>
      <c r="P569" s="62"/>
      <c r="Q569" s="796"/>
      <c r="V569" s="218"/>
      <c r="W569" s="220"/>
      <c r="X569" s="220"/>
      <c r="Y569" s="18"/>
    </row>
    <row r="570" spans="1:25" ht="15.75">
      <c r="A570" s="256">
        <v>8</v>
      </c>
      <c r="B570" s="779" t="s">
        <v>164</v>
      </c>
      <c r="C570" s="646">
        <f t="shared" si="61"/>
        <v>257.37</v>
      </c>
      <c r="D570" s="646">
        <f t="shared" si="62"/>
        <v>34.65</v>
      </c>
      <c r="E570" s="646">
        <v>274.03</v>
      </c>
      <c r="F570" s="549">
        <f t="shared" si="63"/>
        <v>308.67999999999995</v>
      </c>
      <c r="G570" s="888">
        <f t="shared" si="64"/>
        <v>1.1993627850953879</v>
      </c>
      <c r="H570" s="638"/>
      <c r="I570" s="638"/>
      <c r="J570" s="359">
        <v>103.61533359999997</v>
      </c>
      <c r="K570" s="360">
        <v>33.859892599999995</v>
      </c>
      <c r="L570" s="806">
        <f t="shared" si="65"/>
        <v>137.47522619999995</v>
      </c>
      <c r="M570" s="62"/>
      <c r="N570" s="62"/>
      <c r="O570" s="62"/>
      <c r="P570" s="62"/>
      <c r="Q570" s="796"/>
      <c r="V570" s="218"/>
      <c r="W570" s="220"/>
      <c r="X570" s="220"/>
      <c r="Y570" s="18"/>
    </row>
    <row r="571" spans="1:25" ht="15.75">
      <c r="A571" s="256">
        <v>9</v>
      </c>
      <c r="B571" s="779" t="s">
        <v>165</v>
      </c>
      <c r="C571" s="646">
        <f t="shared" si="61"/>
        <v>615.14</v>
      </c>
      <c r="D571" s="646">
        <f t="shared" si="62"/>
        <v>0</v>
      </c>
      <c r="E571" s="646">
        <v>612.85</v>
      </c>
      <c r="F571" s="549">
        <f t="shared" si="63"/>
        <v>612.85</v>
      </c>
      <c r="G571" s="888">
        <f t="shared" si="64"/>
        <v>0.9962772702149105</v>
      </c>
      <c r="H571" s="638"/>
      <c r="I571" s="638"/>
      <c r="J571" s="359">
        <v>28.503996780000023</v>
      </c>
      <c r="K571" s="360">
        <v>-56.51184289333338</v>
      </c>
      <c r="L571" s="806">
        <f t="shared" si="65"/>
        <v>-28.007846113333358</v>
      </c>
      <c r="M571" s="62"/>
      <c r="N571" s="62"/>
      <c r="O571" s="62"/>
      <c r="P571" s="62"/>
      <c r="Q571" s="796"/>
      <c r="V571" s="218"/>
      <c r="W571" s="220"/>
      <c r="X571" s="220"/>
      <c r="Y571" s="18"/>
    </row>
    <row r="572" spans="1:25" ht="15.75">
      <c r="A572" s="256">
        <v>10</v>
      </c>
      <c r="B572" s="779" t="s">
        <v>166</v>
      </c>
      <c r="C572" s="646">
        <f t="shared" si="61"/>
        <v>574.45</v>
      </c>
      <c r="D572" s="646">
        <f t="shared" si="62"/>
        <v>3.29</v>
      </c>
      <c r="E572" s="646">
        <v>560.1300000000001</v>
      </c>
      <c r="F572" s="549">
        <f t="shared" si="63"/>
        <v>563.4200000000001</v>
      </c>
      <c r="G572" s="888">
        <f t="shared" si="64"/>
        <v>0.9807990251544957</v>
      </c>
      <c r="H572" s="638"/>
      <c r="I572" s="638"/>
      <c r="J572" s="359">
        <v>105.94393530000005</v>
      </c>
      <c r="K572" s="360">
        <v>-2.592343399999951</v>
      </c>
      <c r="L572" s="806">
        <f t="shared" si="65"/>
        <v>103.3515919000001</v>
      </c>
      <c r="M572" s="62"/>
      <c r="N572" s="62"/>
      <c r="O572" s="62"/>
      <c r="P572" s="62"/>
      <c r="Q572" s="796"/>
      <c r="V572" s="218"/>
      <c r="W572" s="220"/>
      <c r="X572" s="220"/>
      <c r="Y572" s="18"/>
    </row>
    <row r="573" spans="1:25" ht="15.75">
      <c r="A573" s="256">
        <v>11</v>
      </c>
      <c r="B573" s="779" t="s">
        <v>145</v>
      </c>
      <c r="C573" s="646">
        <f t="shared" si="61"/>
        <v>169.25</v>
      </c>
      <c r="D573" s="646">
        <f t="shared" si="62"/>
        <v>16.619999999999997</v>
      </c>
      <c r="E573" s="646">
        <v>143.56</v>
      </c>
      <c r="F573" s="549">
        <f t="shared" si="63"/>
        <v>160.18</v>
      </c>
      <c r="G573" s="888">
        <f t="shared" si="64"/>
        <v>0.946410635155096</v>
      </c>
      <c r="H573" s="638"/>
      <c r="I573" s="638"/>
      <c r="J573" s="359">
        <v>36.68999999999999</v>
      </c>
      <c r="K573" s="360">
        <v>1.7299999999999898</v>
      </c>
      <c r="L573" s="806">
        <f t="shared" si="65"/>
        <v>38.41999999999998</v>
      </c>
      <c r="M573" s="62"/>
      <c r="N573" s="62"/>
      <c r="O573" s="62"/>
      <c r="P573" s="62"/>
      <c r="Q573" s="797"/>
      <c r="V573" s="218"/>
      <c r="W573" s="220"/>
      <c r="X573" s="220"/>
      <c r="Y573" s="18"/>
    </row>
    <row r="574" spans="1:25" ht="15.75">
      <c r="A574" s="256">
        <v>12</v>
      </c>
      <c r="B574" s="779" t="s">
        <v>146</v>
      </c>
      <c r="C574" s="646">
        <f t="shared" si="61"/>
        <v>207.49</v>
      </c>
      <c r="D574" s="646">
        <f t="shared" si="62"/>
        <v>65.64</v>
      </c>
      <c r="E574" s="646">
        <v>156.9</v>
      </c>
      <c r="F574" s="549">
        <f t="shared" si="63"/>
        <v>222.54000000000002</v>
      </c>
      <c r="G574" s="888">
        <f t="shared" si="64"/>
        <v>1.0725336160778833</v>
      </c>
      <c r="H574" s="638"/>
      <c r="I574" s="638"/>
      <c r="J574" s="359">
        <v>107.31</v>
      </c>
      <c r="K574" s="360">
        <v>36.60999999999999</v>
      </c>
      <c r="L574" s="806">
        <f t="shared" si="65"/>
        <v>143.92</v>
      </c>
      <c r="M574" s="62"/>
      <c r="N574" s="62"/>
      <c r="O574" s="62"/>
      <c r="P574" s="62"/>
      <c r="Q574" s="797"/>
      <c r="V574" s="218"/>
      <c r="W574" s="220"/>
      <c r="X574" s="220"/>
      <c r="Y574" s="18"/>
    </row>
    <row r="575" spans="1:25" ht="15.75">
      <c r="A575" s="256">
        <v>13</v>
      </c>
      <c r="B575" s="779" t="s">
        <v>147</v>
      </c>
      <c r="C575" s="646">
        <f t="shared" si="61"/>
        <v>475.37</v>
      </c>
      <c r="D575" s="646">
        <f t="shared" si="62"/>
        <v>7.999999999999986</v>
      </c>
      <c r="E575" s="646">
        <v>395.62000000000006</v>
      </c>
      <c r="F575" s="549">
        <f t="shared" si="63"/>
        <v>403.62000000000006</v>
      </c>
      <c r="G575" s="888">
        <f t="shared" si="64"/>
        <v>0.8490649388897071</v>
      </c>
      <c r="H575" s="638"/>
      <c r="I575" s="638"/>
      <c r="J575" s="360">
        <v>94.95000000000002</v>
      </c>
      <c r="K575" s="360">
        <v>-3.6400000000000006</v>
      </c>
      <c r="L575" s="806">
        <f t="shared" si="65"/>
        <v>91.31000000000002</v>
      </c>
      <c r="M575" s="62"/>
      <c r="N575" s="62"/>
      <c r="O575" s="62"/>
      <c r="P575" s="62"/>
      <c r="Q575" s="797"/>
      <c r="V575" s="218"/>
      <c r="W575" s="220"/>
      <c r="X575" s="220"/>
      <c r="Y575" s="18"/>
    </row>
    <row r="576" spans="1:25" ht="15.75">
      <c r="A576" s="256">
        <v>14</v>
      </c>
      <c r="B576" s="779" t="s">
        <v>148</v>
      </c>
      <c r="C576" s="646">
        <f t="shared" si="61"/>
        <v>559.56</v>
      </c>
      <c r="D576" s="646">
        <f t="shared" si="62"/>
        <v>168.26</v>
      </c>
      <c r="E576" s="646">
        <v>469.99000000000007</v>
      </c>
      <c r="F576" s="549">
        <f t="shared" si="63"/>
        <v>638.25</v>
      </c>
      <c r="G576" s="888">
        <f t="shared" si="64"/>
        <v>1.1406283508470942</v>
      </c>
      <c r="H576" s="638"/>
      <c r="I576" s="638"/>
      <c r="J576" s="360">
        <v>310.71999999999997</v>
      </c>
      <c r="K576" s="360">
        <v>84.53000000000004</v>
      </c>
      <c r="L576" s="806">
        <f t="shared" si="65"/>
        <v>395.25</v>
      </c>
      <c r="M576" s="62"/>
      <c r="N576" s="62"/>
      <c r="O576" s="62"/>
      <c r="P576" s="62"/>
      <c r="Q576" s="797"/>
      <c r="V576" s="218"/>
      <c r="W576" s="220"/>
      <c r="X576" s="220"/>
      <c r="Y576" s="18"/>
    </row>
    <row r="577" spans="1:25" ht="15.75">
      <c r="A577" s="256">
        <v>15</v>
      </c>
      <c r="B577" s="779" t="s">
        <v>149</v>
      </c>
      <c r="C577" s="646">
        <f t="shared" si="61"/>
        <v>281.3</v>
      </c>
      <c r="D577" s="646">
        <f t="shared" si="62"/>
        <v>29.717999999999982</v>
      </c>
      <c r="E577" s="646">
        <v>206.39000000000001</v>
      </c>
      <c r="F577" s="549">
        <f t="shared" si="63"/>
        <v>236.108</v>
      </c>
      <c r="G577" s="888">
        <f t="shared" si="64"/>
        <v>0.8393458940632776</v>
      </c>
      <c r="H577" s="638"/>
      <c r="I577" s="638"/>
      <c r="J577" s="360">
        <v>107.998</v>
      </c>
      <c r="K577" s="360">
        <v>18.01000000000001</v>
      </c>
      <c r="L577" s="806">
        <f t="shared" si="65"/>
        <v>126.00800000000001</v>
      </c>
      <c r="M577" s="62"/>
      <c r="N577" s="62"/>
      <c r="O577" s="62"/>
      <c r="P577" s="62"/>
      <c r="Q577" s="797"/>
      <c r="V577" s="218"/>
      <c r="W577" s="220"/>
      <c r="X577" s="220"/>
      <c r="Y577" s="18"/>
    </row>
    <row r="578" spans="1:25" ht="15.75">
      <c r="A578" s="256">
        <v>16</v>
      </c>
      <c r="B578" s="779" t="s">
        <v>150</v>
      </c>
      <c r="C578" s="646">
        <f t="shared" si="61"/>
        <v>256.34000000000003</v>
      </c>
      <c r="D578" s="646">
        <f t="shared" si="62"/>
        <v>28.33400000000001</v>
      </c>
      <c r="E578" s="646">
        <v>215.495</v>
      </c>
      <c r="F578" s="549">
        <f t="shared" si="63"/>
        <v>243.829</v>
      </c>
      <c r="G578" s="888">
        <f t="shared" si="64"/>
        <v>0.9511937270812202</v>
      </c>
      <c r="H578" s="638"/>
      <c r="I578" s="638"/>
      <c r="J578" s="360">
        <v>42.17500000000001</v>
      </c>
      <c r="K578" s="360">
        <v>14.333999999999993</v>
      </c>
      <c r="L578" s="806">
        <f t="shared" si="65"/>
        <v>56.509</v>
      </c>
      <c r="M578" s="62"/>
      <c r="N578" s="62"/>
      <c r="O578" s="62"/>
      <c r="P578" s="62"/>
      <c r="Q578" s="797"/>
      <c r="V578" s="218"/>
      <c r="W578" s="220"/>
      <c r="X578" s="220"/>
      <c r="Y578" s="18"/>
    </row>
    <row r="579" spans="1:25" ht="15.75">
      <c r="A579" s="256">
        <v>17</v>
      </c>
      <c r="B579" s="779" t="s">
        <v>151</v>
      </c>
      <c r="C579" s="646">
        <f t="shared" si="61"/>
        <v>170.39999999999998</v>
      </c>
      <c r="D579" s="646">
        <f t="shared" si="62"/>
        <v>16.869999999999997</v>
      </c>
      <c r="E579" s="646">
        <v>139.84</v>
      </c>
      <c r="F579" s="549">
        <f t="shared" si="63"/>
        <v>156.71</v>
      </c>
      <c r="G579" s="888">
        <f t="shared" si="64"/>
        <v>0.9196596244131457</v>
      </c>
      <c r="H579" s="638"/>
      <c r="I579" s="638"/>
      <c r="J579" s="360">
        <v>69.22</v>
      </c>
      <c r="K579" s="360">
        <v>14.559999999999999</v>
      </c>
      <c r="L579" s="806">
        <f t="shared" si="65"/>
        <v>83.78</v>
      </c>
      <c r="M579" s="62"/>
      <c r="N579" s="62"/>
      <c r="O579" s="62"/>
      <c r="P579" s="62"/>
      <c r="Q579" s="797"/>
      <c r="V579" s="218"/>
      <c r="W579" s="220"/>
      <c r="X579" s="220"/>
      <c r="Y579" s="18"/>
    </row>
    <row r="580" spans="1:25" ht="15.75">
      <c r="A580" s="256">
        <v>18</v>
      </c>
      <c r="B580" s="779" t="s">
        <v>152</v>
      </c>
      <c r="C580" s="646">
        <f t="shared" si="61"/>
        <v>591.55</v>
      </c>
      <c r="D580" s="646">
        <f t="shared" si="62"/>
        <v>129.52000000000004</v>
      </c>
      <c r="E580" s="646">
        <v>506.46</v>
      </c>
      <c r="F580" s="549">
        <f t="shared" si="63"/>
        <v>635.98</v>
      </c>
      <c r="G580" s="888">
        <f t="shared" si="64"/>
        <v>1.075107767728848</v>
      </c>
      <c r="H580" s="638"/>
      <c r="I580" s="638"/>
      <c r="J580" s="360">
        <v>238.50000000000006</v>
      </c>
      <c r="K580" s="360">
        <v>41.70999999999998</v>
      </c>
      <c r="L580" s="806">
        <f t="shared" si="65"/>
        <v>280.21000000000004</v>
      </c>
      <c r="M580" s="62"/>
      <c r="N580" s="71"/>
      <c r="O580" s="62"/>
      <c r="P580" s="62"/>
      <c r="Q580" s="797"/>
      <c r="V580" s="218"/>
      <c r="W580" s="220"/>
      <c r="X580" s="220"/>
      <c r="Y580" s="18"/>
    </row>
    <row r="581" spans="1:25" ht="15.75">
      <c r="A581" s="256">
        <v>19</v>
      </c>
      <c r="B581" s="779" t="s">
        <v>153</v>
      </c>
      <c r="C581" s="646">
        <f t="shared" si="61"/>
        <v>316.56</v>
      </c>
      <c r="D581" s="646">
        <f t="shared" si="62"/>
        <v>114.55</v>
      </c>
      <c r="E581" s="646">
        <v>272.15999999999997</v>
      </c>
      <c r="F581" s="549">
        <f t="shared" si="63"/>
        <v>386.71</v>
      </c>
      <c r="G581" s="888">
        <f t="shared" si="64"/>
        <v>1.2216009603234772</v>
      </c>
      <c r="H581" s="638"/>
      <c r="I581" s="638"/>
      <c r="J581" s="360">
        <v>157.42999999999998</v>
      </c>
      <c r="K581" s="360">
        <v>37.61000000000001</v>
      </c>
      <c r="L581" s="806">
        <f t="shared" si="65"/>
        <v>195.04</v>
      </c>
      <c r="M581" s="62"/>
      <c r="N581" s="62"/>
      <c r="O581" s="62"/>
      <c r="P581" s="62"/>
      <c r="Q581" s="797"/>
      <c r="V581" s="218"/>
      <c r="W581" s="220"/>
      <c r="X581" s="220"/>
      <c r="Y581" s="18"/>
    </row>
    <row r="582" spans="1:25" ht="15.75">
      <c r="A582" s="256">
        <v>20</v>
      </c>
      <c r="B582" s="779" t="s">
        <v>154</v>
      </c>
      <c r="C582" s="646">
        <f t="shared" si="61"/>
        <v>709.1099999999999</v>
      </c>
      <c r="D582" s="646">
        <f t="shared" si="62"/>
        <v>103.48999999999998</v>
      </c>
      <c r="E582" s="646">
        <v>586.4300000000001</v>
      </c>
      <c r="F582" s="549">
        <f t="shared" si="63"/>
        <v>689.9200000000001</v>
      </c>
      <c r="G582" s="888">
        <f t="shared" si="64"/>
        <v>0.9729379080819621</v>
      </c>
      <c r="H582" s="638"/>
      <c r="I582" s="638"/>
      <c r="J582" s="360">
        <v>270.83000000000004</v>
      </c>
      <c r="K582" s="360">
        <v>82.83999999999997</v>
      </c>
      <c r="L582" s="806">
        <f t="shared" si="65"/>
        <v>353.67</v>
      </c>
      <c r="M582" s="62"/>
      <c r="N582" s="62"/>
      <c r="O582" s="62"/>
      <c r="P582" s="62"/>
      <c r="Q582" s="797"/>
      <c r="V582" s="218"/>
      <c r="W582" s="220"/>
      <c r="X582" s="220"/>
      <c r="Y582" s="18"/>
    </row>
    <row r="583" spans="1:25" ht="15.75">
      <c r="A583" s="256">
        <v>21</v>
      </c>
      <c r="B583" s="779" t="s">
        <v>155</v>
      </c>
      <c r="C583" s="646">
        <f t="shared" si="61"/>
        <v>44.019999999999996</v>
      </c>
      <c r="D583" s="646">
        <f t="shared" si="62"/>
        <v>4.650000000000002</v>
      </c>
      <c r="E583" s="646">
        <v>45.7</v>
      </c>
      <c r="F583" s="549">
        <f t="shared" si="63"/>
        <v>50.35000000000001</v>
      </c>
      <c r="G583" s="888">
        <f t="shared" si="64"/>
        <v>1.1437982735120402</v>
      </c>
      <c r="H583" s="638"/>
      <c r="I583" s="638"/>
      <c r="J583" s="360">
        <v>-1.659999999999994</v>
      </c>
      <c r="K583" s="360">
        <v>0.7700000000000014</v>
      </c>
      <c r="L583" s="806">
        <f t="shared" si="65"/>
        <v>-0.8899999999999926</v>
      </c>
      <c r="M583" s="62"/>
      <c r="N583" s="62"/>
      <c r="O583" s="62"/>
      <c r="P583" s="62"/>
      <c r="Q583" s="797"/>
      <c r="V583" s="218"/>
      <c r="W583" s="220"/>
      <c r="X583" s="220"/>
      <c r="Y583" s="18"/>
    </row>
    <row r="584" spans="1:25" ht="16.5" thickBot="1">
      <c r="A584" s="491">
        <v>22</v>
      </c>
      <c r="B584" s="784" t="s">
        <v>156</v>
      </c>
      <c r="C584" s="750">
        <f t="shared" si="61"/>
        <v>93.67</v>
      </c>
      <c r="D584" s="750">
        <f t="shared" si="62"/>
        <v>23.080000000000002</v>
      </c>
      <c r="E584" s="750">
        <v>105.12</v>
      </c>
      <c r="F584" s="549">
        <f t="shared" si="63"/>
        <v>128.20000000000002</v>
      </c>
      <c r="G584" s="888">
        <f t="shared" si="64"/>
        <v>1.3686345681648342</v>
      </c>
      <c r="H584" s="638"/>
      <c r="I584" s="638"/>
      <c r="J584" s="360">
        <v>24.109999999999996</v>
      </c>
      <c r="K584" s="360">
        <v>15.590000000000007</v>
      </c>
      <c r="L584" s="806">
        <f t="shared" si="65"/>
        <v>39.7</v>
      </c>
      <c r="M584" s="62"/>
      <c r="N584" s="62"/>
      <c r="O584" s="62"/>
      <c r="P584" s="62"/>
      <c r="Q584" s="797"/>
      <c r="V584" s="218"/>
      <c r="W584" s="220"/>
      <c r="X584" s="220"/>
      <c r="Y584" s="18"/>
    </row>
    <row r="585" spans="1:25" ht="16.5" thickBot="1">
      <c r="A585" s="877"/>
      <c r="B585" s="878" t="s">
        <v>20</v>
      </c>
      <c r="C585" s="647">
        <f>SUM(C563:C584)</f>
        <v>8224.75</v>
      </c>
      <c r="D585" s="647">
        <f>SUM(D563:D584)</f>
        <v>1017.7919999999999</v>
      </c>
      <c r="E585" s="647">
        <f>SUM(E563:E584)</f>
        <v>7541.685</v>
      </c>
      <c r="F585" s="885">
        <f>SUM(F563:F584)</f>
        <v>8559.477</v>
      </c>
      <c r="G585" s="596">
        <f>F585/C585</f>
        <v>1.0406975288002676</v>
      </c>
      <c r="H585" s="889"/>
      <c r="I585" s="889"/>
      <c r="J585" s="807">
        <f>SUM(J563:J584)</f>
        <v>2645.3821994300006</v>
      </c>
      <c r="K585" s="807">
        <f>SUM(K563:K584)</f>
        <v>503.5457902399999</v>
      </c>
      <c r="L585" s="807">
        <f>SUM(L563:L584)</f>
        <v>3148.92798967</v>
      </c>
      <c r="M585" s="62"/>
      <c r="N585" s="62"/>
      <c r="O585" s="62"/>
      <c r="P585" s="62"/>
      <c r="Q585" s="63"/>
      <c r="V585" s="217"/>
      <c r="W585" s="220"/>
      <c r="X585" s="220"/>
      <c r="Y585" s="18"/>
    </row>
    <row r="586" spans="1:24" ht="15.75">
      <c r="A586" s="551"/>
      <c r="B586" s="552"/>
      <c r="C586" s="553"/>
      <c r="D586" s="553"/>
      <c r="E586" s="554"/>
      <c r="F586" s="555"/>
      <c r="G586" s="507"/>
      <c r="H586" s="507"/>
      <c r="I586" s="507"/>
      <c r="J586" s="507"/>
      <c r="L586" s="62"/>
      <c r="M586" s="62"/>
      <c r="N586" s="62"/>
      <c r="O586" s="62"/>
      <c r="P586" s="63"/>
      <c r="Q586" s="222"/>
      <c r="R586" s="71"/>
      <c r="S586" s="71"/>
      <c r="U586" s="217"/>
      <c r="V586" s="220"/>
      <c r="W586" s="220"/>
      <c r="X586" s="18"/>
    </row>
    <row r="587" spans="1:24" ht="15.75" hidden="1">
      <c r="A587" s="551"/>
      <c r="B587" s="552"/>
      <c r="C587" s="553"/>
      <c r="D587" s="553"/>
      <c r="E587" s="554"/>
      <c r="F587" s="555"/>
      <c r="G587" s="507"/>
      <c r="H587" s="507"/>
      <c r="I587" s="507"/>
      <c r="J587" s="507"/>
      <c r="L587" s="62"/>
      <c r="M587" s="62"/>
      <c r="N587" s="62"/>
      <c r="O587" s="62"/>
      <c r="P587" s="63"/>
      <c r="Q587" s="222"/>
      <c r="R587" s="71"/>
      <c r="S587" s="71"/>
      <c r="U587" s="217"/>
      <c r="V587" s="220"/>
      <c r="W587" s="220"/>
      <c r="X587" s="18"/>
    </row>
    <row r="588" spans="1:24" ht="15.75" hidden="1">
      <c r="A588" s="551"/>
      <c r="B588" s="552"/>
      <c r="C588" s="553"/>
      <c r="D588" s="553"/>
      <c r="E588" s="554"/>
      <c r="F588" s="555"/>
      <c r="G588" s="507"/>
      <c r="H588" s="507"/>
      <c r="I588" s="507"/>
      <c r="J588" s="507"/>
      <c r="L588" s="62"/>
      <c r="M588" s="62"/>
      <c r="N588" s="62"/>
      <c r="O588" s="62"/>
      <c r="P588" s="63"/>
      <c r="Q588" s="222"/>
      <c r="R588" s="71"/>
      <c r="S588" s="71"/>
      <c r="U588" s="217"/>
      <c r="V588" s="220"/>
      <c r="W588" s="220"/>
      <c r="X588" s="18"/>
    </row>
    <row r="589" spans="1:24" ht="15.75" hidden="1">
      <c r="A589" s="551"/>
      <c r="B589" s="552"/>
      <c r="C589" s="553"/>
      <c r="D589" s="553"/>
      <c r="E589" s="554"/>
      <c r="F589" s="555"/>
      <c r="G589" s="507"/>
      <c r="H589" s="507"/>
      <c r="I589" s="507"/>
      <c r="J589" s="507"/>
      <c r="L589" s="62"/>
      <c r="M589" s="62"/>
      <c r="N589" s="62"/>
      <c r="O589" s="62"/>
      <c r="P589" s="63"/>
      <c r="Q589" s="222"/>
      <c r="R589" s="71"/>
      <c r="S589" s="71"/>
      <c r="U589" s="217"/>
      <c r="V589" s="220"/>
      <c r="W589" s="220"/>
      <c r="X589" s="18"/>
    </row>
    <row r="590" spans="1:24" ht="15.75">
      <c r="A590" s="551"/>
      <c r="B590" s="552"/>
      <c r="C590" s="553"/>
      <c r="D590" s="553"/>
      <c r="E590" s="554"/>
      <c r="F590" s="555"/>
      <c r="G590" s="507"/>
      <c r="H590" s="507"/>
      <c r="I590" s="507"/>
      <c r="J590" s="507"/>
      <c r="L590" s="62"/>
      <c r="M590" s="62"/>
      <c r="N590" s="62"/>
      <c r="O590" s="62"/>
      <c r="P590" s="63"/>
      <c r="Q590" s="222"/>
      <c r="R590" s="71"/>
      <c r="S590" s="71"/>
      <c r="U590" s="217"/>
      <c r="V590" s="220"/>
      <c r="W590" s="220"/>
      <c r="X590" s="18"/>
    </row>
    <row r="591" spans="1:24" ht="16.5" thickBot="1">
      <c r="A591" s="551"/>
      <c r="B591" s="552"/>
      <c r="C591" s="553"/>
      <c r="D591" s="553"/>
      <c r="E591" s="554"/>
      <c r="F591" s="555"/>
      <c r="G591" s="507"/>
      <c r="H591" s="507"/>
      <c r="I591" s="507"/>
      <c r="J591" s="507"/>
      <c r="L591" s="62"/>
      <c r="M591" s="62"/>
      <c r="N591" s="62"/>
      <c r="O591" s="62"/>
      <c r="P591" s="63"/>
      <c r="Q591" s="222"/>
      <c r="R591" s="71"/>
      <c r="S591" s="71"/>
      <c r="U591" s="217"/>
      <c r="V591" s="220"/>
      <c r="W591" s="220"/>
      <c r="X591" s="18"/>
    </row>
    <row r="592" spans="1:26" ht="16.5" thickBot="1">
      <c r="A592" s="1141" t="s">
        <v>250</v>
      </c>
      <c r="B592" s="1142"/>
      <c r="C592" s="236"/>
      <c r="D592" s="237"/>
      <c r="E592" s="238"/>
      <c r="F592" s="235"/>
      <c r="G592" s="236"/>
      <c r="H592" s="236"/>
      <c r="I592" s="236"/>
      <c r="J592" s="236"/>
      <c r="L592" s="62"/>
      <c r="M592" s="62"/>
      <c r="N592" s="62"/>
      <c r="O592" s="62"/>
      <c r="P592" s="62"/>
      <c r="R592" s="116"/>
      <c r="S592" s="116"/>
      <c r="U592" s="223"/>
      <c r="V592" s="224"/>
      <c r="W592" s="224"/>
      <c r="X592" s="18"/>
      <c r="Z592" s="18"/>
    </row>
    <row r="593" spans="1:26" ht="16.5" thickBot="1">
      <c r="A593" s="237"/>
      <c r="B593" s="235"/>
      <c r="C593" s="236"/>
      <c r="D593" s="237"/>
      <c r="E593" s="238"/>
      <c r="F593" s="235"/>
      <c r="G593" s="523"/>
      <c r="H593" s="523"/>
      <c r="I593" s="523"/>
      <c r="J593" s="523"/>
      <c r="L593" s="62"/>
      <c r="M593" s="62"/>
      <c r="N593" s="62"/>
      <c r="O593" s="62"/>
      <c r="P593" s="62"/>
      <c r="R593" s="116"/>
      <c r="S593" s="116"/>
      <c r="U593" s="223"/>
      <c r="V593" s="224"/>
      <c r="W593" s="224"/>
      <c r="X593" s="18"/>
      <c r="Z593" s="18"/>
    </row>
    <row r="594" spans="1:26" ht="15.75">
      <c r="A594" s="501" t="s">
        <v>13</v>
      </c>
      <c r="B594" s="502" t="s">
        <v>230</v>
      </c>
      <c r="C594" s="502" t="s">
        <v>231</v>
      </c>
      <c r="D594" s="502" t="s">
        <v>21</v>
      </c>
      <c r="E594" s="503" t="s">
        <v>22</v>
      </c>
      <c r="F594" s="235"/>
      <c r="G594" s="236"/>
      <c r="H594" s="236"/>
      <c r="I594" s="236"/>
      <c r="J594" s="236"/>
      <c r="L594" s="62"/>
      <c r="M594" s="62"/>
      <c r="N594" s="62"/>
      <c r="O594" s="62"/>
      <c r="P594" s="62"/>
      <c r="R594" s="116"/>
      <c r="S594" s="116"/>
      <c r="U594" s="223"/>
      <c r="V594" s="224"/>
      <c r="W594" s="224"/>
      <c r="X594" s="18"/>
      <c r="Z594" s="18"/>
    </row>
    <row r="595" spans="1:26" ht="16.5" thickBot="1">
      <c r="A595" s="485">
        <f>C585</f>
        <v>8224.75</v>
      </c>
      <c r="B595" s="345">
        <f>F585</f>
        <v>8559.477</v>
      </c>
      <c r="C595" s="556">
        <f>B595/A595</f>
        <v>1.0406975288002676</v>
      </c>
      <c r="D595" s="509">
        <f>D623</f>
        <v>5410.54901033</v>
      </c>
      <c r="E595" s="557">
        <f>D595/A595</f>
        <v>0.6578375039156206</v>
      </c>
      <c r="F595" s="558"/>
      <c r="G595" s="236"/>
      <c r="H595" s="236"/>
      <c r="I595" s="236"/>
      <c r="J595" s="236"/>
      <c r="L595" s="62"/>
      <c r="M595" s="62"/>
      <c r="N595" s="62"/>
      <c r="O595" s="62"/>
      <c r="P595" s="62"/>
      <c r="R595" s="116"/>
      <c r="S595" s="116"/>
      <c r="U595" s="223"/>
      <c r="V595" s="224"/>
      <c r="W595" s="224"/>
      <c r="X595" s="18"/>
      <c r="Z595" s="18"/>
    </row>
    <row r="596" spans="1:26" ht="15.75">
      <c r="A596" s="559"/>
      <c r="B596" s="506"/>
      <c r="C596" s="507"/>
      <c r="D596" s="560"/>
      <c r="E596" s="561"/>
      <c r="F596" s="558"/>
      <c r="G596" s="236"/>
      <c r="H596" s="236"/>
      <c r="I596" s="236"/>
      <c r="J596" s="236"/>
      <c r="R596" s="116"/>
      <c r="S596" s="116"/>
      <c r="U596" s="223"/>
      <c r="V596" s="224"/>
      <c r="W596" s="224"/>
      <c r="X596" s="18"/>
      <c r="Z596" s="18"/>
    </row>
    <row r="597" spans="1:26" ht="15.75">
      <c r="A597" s="481"/>
      <c r="B597" s="480"/>
      <c r="C597" s="562"/>
      <c r="D597" s="481"/>
      <c r="E597" s="238"/>
      <c r="F597" s="235"/>
      <c r="G597" s="236"/>
      <c r="H597" s="236"/>
      <c r="I597" s="236"/>
      <c r="J597" s="236"/>
      <c r="R597" s="116"/>
      <c r="S597" s="116"/>
      <c r="U597" s="223"/>
      <c r="V597" s="224"/>
      <c r="W597" s="224"/>
      <c r="X597" s="18"/>
      <c r="Z597" s="18"/>
    </row>
    <row r="598" spans="1:24" ht="15.75">
      <c r="A598" s="1140" t="s">
        <v>251</v>
      </c>
      <c r="B598" s="1140"/>
      <c r="C598" s="1140"/>
      <c r="D598" s="1140"/>
      <c r="E598" s="1140"/>
      <c r="F598" s="235"/>
      <c r="G598" s="236"/>
      <c r="H598" s="236"/>
      <c r="I598" s="236"/>
      <c r="J598" s="236"/>
      <c r="K598" s="65"/>
      <c r="L598" s="65"/>
      <c r="M598" s="65"/>
      <c r="N598" s="65"/>
      <c r="O598" s="65"/>
      <c r="U598" s="217"/>
      <c r="V598" s="220"/>
      <c r="W598" s="220"/>
      <c r="X598" s="18"/>
    </row>
    <row r="599" spans="1:24" ht="23.25" customHeight="1" thickBot="1">
      <c r="A599" s="538" t="s">
        <v>387</v>
      </c>
      <c r="B599" s="538"/>
      <c r="C599" s="235"/>
      <c r="D599" s="237"/>
      <c r="E599" s="238" t="s">
        <v>28</v>
      </c>
      <c r="F599" s="235"/>
      <c r="G599" s="236"/>
      <c r="H599" s="236"/>
      <c r="I599" s="236"/>
      <c r="J599" s="236"/>
      <c r="U599" s="217"/>
      <c r="V599" s="220"/>
      <c r="W599" s="220"/>
      <c r="X599" s="18"/>
    </row>
    <row r="600" spans="1:24" ht="48" thickBot="1">
      <c r="A600" s="759" t="s">
        <v>9</v>
      </c>
      <c r="B600" s="760" t="s">
        <v>10</v>
      </c>
      <c r="C600" s="771" t="s">
        <v>415</v>
      </c>
      <c r="D600" s="771" t="s">
        <v>69</v>
      </c>
      <c r="E600" s="761" t="s">
        <v>33</v>
      </c>
      <c r="F600" s="235"/>
      <c r="G600" s="236"/>
      <c r="H600" s="236"/>
      <c r="I600" s="236"/>
      <c r="J600" s="236"/>
      <c r="P600" s="86" t="s">
        <v>10</v>
      </c>
      <c r="Q600" s="86" t="s">
        <v>194</v>
      </c>
      <c r="R600" s="115" t="s">
        <v>195</v>
      </c>
      <c r="S600" s="115" t="s">
        <v>196</v>
      </c>
      <c r="U600" s="217"/>
      <c r="V600" s="220"/>
      <c r="W600" s="220"/>
      <c r="X600" s="18"/>
    </row>
    <row r="601" spans="1:24" ht="15.75">
      <c r="A601" s="742">
        <v>1</v>
      </c>
      <c r="B601" s="780" t="s">
        <v>157</v>
      </c>
      <c r="C601" s="743">
        <f>C563</f>
        <v>459.81</v>
      </c>
      <c r="D601" s="743">
        <v>379.9701564666667</v>
      </c>
      <c r="E601" s="775">
        <f>D601/C601</f>
        <v>0.8263634032897647</v>
      </c>
      <c r="F601" s="235"/>
      <c r="G601" s="236"/>
      <c r="H601" s="236"/>
      <c r="I601" s="236"/>
      <c r="J601" s="236"/>
      <c r="P601" s="468"/>
      <c r="Q601" s="326"/>
      <c r="R601" s="327"/>
      <c r="S601" s="179">
        <f>SUM(Q601:R601)</f>
        <v>0</v>
      </c>
      <c r="U601" s="217"/>
      <c r="V601" s="220"/>
      <c r="W601" s="220"/>
      <c r="X601" s="18"/>
    </row>
    <row r="602" spans="1:24" ht="18" customHeight="1">
      <c r="A602" s="256">
        <v>2</v>
      </c>
      <c r="B602" s="779" t="s">
        <v>158</v>
      </c>
      <c r="C602" s="646">
        <f aca="true" t="shared" si="66" ref="C602:C622">C564</f>
        <v>123.68</v>
      </c>
      <c r="D602" s="646">
        <v>102.76205516666667</v>
      </c>
      <c r="E602" s="352">
        <f aca="true" t="shared" si="67" ref="E602:E623">D602/C602</f>
        <v>0.8308704331069426</v>
      </c>
      <c r="F602" s="235"/>
      <c r="G602" s="236"/>
      <c r="H602" s="236"/>
      <c r="I602" s="236"/>
      <c r="J602" s="236"/>
      <c r="P602" s="468"/>
      <c r="Q602" s="326"/>
      <c r="R602" s="327"/>
      <c r="S602" s="179">
        <f aca="true" t="shared" si="68" ref="S602:S623">SUM(Q602:R602)</f>
        <v>0</v>
      </c>
      <c r="U602" s="217"/>
      <c r="V602" s="220"/>
      <c r="W602" s="220"/>
      <c r="X602" s="18"/>
    </row>
    <row r="603" spans="1:26" ht="15.75">
      <c r="A603" s="256">
        <v>3</v>
      </c>
      <c r="B603" s="779" t="s">
        <v>159</v>
      </c>
      <c r="C603" s="646">
        <f t="shared" si="66"/>
        <v>453.05999999999995</v>
      </c>
      <c r="D603" s="646">
        <v>378.7171705333333</v>
      </c>
      <c r="E603" s="352">
        <f t="shared" si="67"/>
        <v>0.8359095275092335</v>
      </c>
      <c r="F603" s="235"/>
      <c r="G603" s="236"/>
      <c r="H603" s="236"/>
      <c r="I603" s="236"/>
      <c r="J603" s="236"/>
      <c r="P603" s="468"/>
      <c r="Q603" s="326"/>
      <c r="R603" s="327"/>
      <c r="S603" s="179">
        <f t="shared" si="68"/>
        <v>0</v>
      </c>
      <c r="T603" s="116"/>
      <c r="U603" s="223"/>
      <c r="V603" s="224"/>
      <c r="W603" s="224"/>
      <c r="X603" s="18"/>
      <c r="Y603" s="18"/>
      <c r="Z603" s="18"/>
    </row>
    <row r="604" spans="1:26" ht="15.75">
      <c r="A604" s="256">
        <v>4</v>
      </c>
      <c r="B604" s="779" t="s">
        <v>160</v>
      </c>
      <c r="C604" s="646">
        <f t="shared" si="66"/>
        <v>565.3299999999999</v>
      </c>
      <c r="D604" s="646">
        <v>340.39395445</v>
      </c>
      <c r="E604" s="352">
        <f t="shared" si="67"/>
        <v>0.6021154979392568</v>
      </c>
      <c r="F604" s="235"/>
      <c r="G604" s="236"/>
      <c r="H604" s="236"/>
      <c r="I604" s="236"/>
      <c r="J604" s="236"/>
      <c r="P604" s="468"/>
      <c r="Q604" s="326"/>
      <c r="R604" s="327"/>
      <c r="S604" s="179">
        <f t="shared" si="68"/>
        <v>0</v>
      </c>
      <c r="T604" s="116"/>
      <c r="U604" s="223"/>
      <c r="V604" s="224"/>
      <c r="W604" s="224"/>
      <c r="X604" s="18"/>
      <c r="Y604" s="18"/>
      <c r="Z604" s="18"/>
    </row>
    <row r="605" spans="1:26" ht="15.75">
      <c r="A605" s="256">
        <v>5</v>
      </c>
      <c r="B605" s="779" t="s">
        <v>161</v>
      </c>
      <c r="C605" s="646">
        <f t="shared" si="66"/>
        <v>425.38</v>
      </c>
      <c r="D605" s="646">
        <v>276.3445198</v>
      </c>
      <c r="E605" s="352">
        <f t="shared" si="67"/>
        <v>0.6496415435610513</v>
      </c>
      <c r="F605" s="235"/>
      <c r="G605" s="236"/>
      <c r="H605" s="236"/>
      <c r="I605" s="236"/>
      <c r="J605" s="236"/>
      <c r="P605" s="468"/>
      <c r="Q605" s="326"/>
      <c r="R605" s="327"/>
      <c r="S605" s="179">
        <f t="shared" si="68"/>
        <v>0</v>
      </c>
      <c r="T605" s="116"/>
      <c r="U605" s="223"/>
      <c r="V605" s="224"/>
      <c r="W605" s="224"/>
      <c r="X605" s="18"/>
      <c r="Y605" s="18"/>
      <c r="Z605" s="18"/>
    </row>
    <row r="606" spans="1:26" ht="15.75">
      <c r="A606" s="256">
        <v>6</v>
      </c>
      <c r="B606" s="779" t="s">
        <v>162</v>
      </c>
      <c r="C606" s="646">
        <f t="shared" si="66"/>
        <v>474.03999999999996</v>
      </c>
      <c r="D606" s="646">
        <v>289.8119146</v>
      </c>
      <c r="E606" s="352">
        <f t="shared" si="67"/>
        <v>0.6113659492869801</v>
      </c>
      <c r="F606" s="235"/>
      <c r="G606" s="236"/>
      <c r="H606" s="236"/>
      <c r="I606" s="236"/>
      <c r="J606" s="236"/>
      <c r="P606" s="468"/>
      <c r="Q606" s="326"/>
      <c r="R606" s="327"/>
      <c r="S606" s="179">
        <f t="shared" si="68"/>
        <v>0</v>
      </c>
      <c r="T606" s="116"/>
      <c r="U606" s="223"/>
      <c r="V606" s="224"/>
      <c r="W606" s="224"/>
      <c r="X606" s="18"/>
      <c r="Y606" s="18"/>
      <c r="Z606" s="18"/>
    </row>
    <row r="607" spans="1:26" s="6" customFormat="1" ht="15.75">
      <c r="A607" s="256">
        <v>7</v>
      </c>
      <c r="B607" s="779" t="s">
        <v>163</v>
      </c>
      <c r="C607" s="646">
        <f t="shared" si="66"/>
        <v>401.87</v>
      </c>
      <c r="D607" s="646">
        <v>220.9482113</v>
      </c>
      <c r="E607" s="352">
        <f t="shared" si="67"/>
        <v>0.5498002122576953</v>
      </c>
      <c r="F607" s="235"/>
      <c r="G607" s="236"/>
      <c r="H607" s="236"/>
      <c r="I607" s="236"/>
      <c r="J607" s="236"/>
      <c r="K607" s="65"/>
      <c r="L607" s="65"/>
      <c r="M607" s="65"/>
      <c r="N607" s="65"/>
      <c r="O607" s="65"/>
      <c r="P607" s="468"/>
      <c r="Q607" s="326"/>
      <c r="R607" s="327"/>
      <c r="S607" s="180">
        <f t="shared" si="68"/>
        <v>0</v>
      </c>
      <c r="T607" s="68"/>
      <c r="U607" s="225"/>
      <c r="V607" s="226"/>
      <c r="W607" s="226"/>
      <c r="X607" s="65"/>
      <c r="Y607" s="65"/>
      <c r="Z607" s="65"/>
    </row>
    <row r="608" spans="1:26" ht="15.75">
      <c r="A608" s="256">
        <v>8</v>
      </c>
      <c r="B608" s="779" t="s">
        <v>164</v>
      </c>
      <c r="C608" s="646">
        <f t="shared" si="66"/>
        <v>257.37</v>
      </c>
      <c r="D608" s="646">
        <v>171.20477380000003</v>
      </c>
      <c r="E608" s="352">
        <f t="shared" si="67"/>
        <v>0.6652087415005635</v>
      </c>
      <c r="F608" s="235"/>
      <c r="G608" s="236"/>
      <c r="H608" s="236"/>
      <c r="I608" s="236"/>
      <c r="J608" s="236"/>
      <c r="P608" s="468"/>
      <c r="Q608" s="326"/>
      <c r="R608" s="327"/>
      <c r="S608" s="179">
        <f t="shared" si="68"/>
        <v>0</v>
      </c>
      <c r="T608" s="116"/>
      <c r="U608" s="223"/>
      <c r="V608" s="224"/>
      <c r="W608" s="224"/>
      <c r="X608" s="18"/>
      <c r="Y608" s="18"/>
      <c r="Z608" s="18"/>
    </row>
    <row r="609" spans="1:26" s="6" customFormat="1" ht="15.75">
      <c r="A609" s="256">
        <v>9</v>
      </c>
      <c r="B609" s="779" t="s">
        <v>165</v>
      </c>
      <c r="C609" s="646">
        <f t="shared" si="66"/>
        <v>615.14</v>
      </c>
      <c r="D609" s="646">
        <v>640.8578461133334</v>
      </c>
      <c r="E609" s="352">
        <f t="shared" si="67"/>
        <v>1.0418081186613346</v>
      </c>
      <c r="F609" s="235"/>
      <c r="G609" s="236"/>
      <c r="H609" s="236"/>
      <c r="I609" s="236"/>
      <c r="J609" s="236"/>
      <c r="K609" s="65"/>
      <c r="L609" s="65"/>
      <c r="M609" s="65"/>
      <c r="N609" s="65"/>
      <c r="O609" s="65"/>
      <c r="P609" s="468"/>
      <c r="Q609" s="326"/>
      <c r="R609" s="327"/>
      <c r="S609" s="180">
        <f t="shared" si="68"/>
        <v>0</v>
      </c>
      <c r="T609" s="68"/>
      <c r="U609" s="225"/>
      <c r="V609" s="226"/>
      <c r="W609" s="226"/>
      <c r="X609" s="65"/>
      <c r="Y609" s="65"/>
      <c r="Z609" s="65"/>
    </row>
    <row r="610" spans="1:26" ht="15.75">
      <c r="A610" s="256">
        <v>10</v>
      </c>
      <c r="B610" s="779" t="s">
        <v>166</v>
      </c>
      <c r="C610" s="646">
        <f t="shared" si="66"/>
        <v>574.45</v>
      </c>
      <c r="D610" s="646">
        <v>460.06840809999994</v>
      </c>
      <c r="E610" s="352">
        <f t="shared" si="67"/>
        <v>0.8008850345547914</v>
      </c>
      <c r="F610" s="235"/>
      <c r="G610" s="236"/>
      <c r="H610" s="236"/>
      <c r="I610" s="236"/>
      <c r="J610" s="236"/>
      <c r="P610" s="468"/>
      <c r="Q610" s="326"/>
      <c r="R610" s="327"/>
      <c r="S610" s="179">
        <f t="shared" si="68"/>
        <v>0</v>
      </c>
      <c r="T610" s="116"/>
      <c r="U610" s="223"/>
      <c r="V610" s="224"/>
      <c r="W610" s="224"/>
      <c r="X610" s="18"/>
      <c r="Y610" s="18"/>
      <c r="Z610" s="18"/>
    </row>
    <row r="611" spans="1:26" ht="15.75">
      <c r="A611" s="256">
        <v>11</v>
      </c>
      <c r="B611" s="779" t="s">
        <v>145</v>
      </c>
      <c r="C611" s="646">
        <f t="shared" si="66"/>
        <v>169.25</v>
      </c>
      <c r="D611" s="646">
        <v>121.76</v>
      </c>
      <c r="E611" s="352">
        <f t="shared" si="67"/>
        <v>0.7194091580502215</v>
      </c>
      <c r="F611" s="235"/>
      <c r="G611" s="236"/>
      <c r="H611" s="236"/>
      <c r="I611" s="236"/>
      <c r="J611" s="236"/>
      <c r="P611" s="472"/>
      <c r="Q611" s="326"/>
      <c r="R611" s="327"/>
      <c r="S611" s="179">
        <f t="shared" si="68"/>
        <v>0</v>
      </c>
      <c r="T611" s="116"/>
      <c r="U611" s="223"/>
      <c r="V611" s="224"/>
      <c r="W611" s="224"/>
      <c r="X611" s="18"/>
      <c r="Y611" s="18"/>
      <c r="Z611" s="18"/>
    </row>
    <row r="612" spans="1:26" ht="15.75">
      <c r="A612" s="256">
        <v>12</v>
      </c>
      <c r="B612" s="779" t="s">
        <v>146</v>
      </c>
      <c r="C612" s="646">
        <f t="shared" si="66"/>
        <v>207.49</v>
      </c>
      <c r="D612" s="646">
        <v>78.62</v>
      </c>
      <c r="E612" s="352">
        <f t="shared" si="67"/>
        <v>0.3789098269796135</v>
      </c>
      <c r="F612" s="235"/>
      <c r="G612" s="236"/>
      <c r="H612" s="236"/>
      <c r="I612" s="236"/>
      <c r="J612" s="236"/>
      <c r="P612" s="472"/>
      <c r="Q612" s="326"/>
      <c r="R612" s="327"/>
      <c r="S612" s="179">
        <f t="shared" si="68"/>
        <v>0</v>
      </c>
      <c r="T612" s="116"/>
      <c r="U612" s="223"/>
      <c r="V612" s="224"/>
      <c r="W612" s="224"/>
      <c r="X612" s="18"/>
      <c r="Y612" s="18"/>
      <c r="Z612" s="18"/>
    </row>
    <row r="613" spans="1:24" ht="15.75">
      <c r="A613" s="256">
        <v>13</v>
      </c>
      <c r="B613" s="779" t="s">
        <v>147</v>
      </c>
      <c r="C613" s="646">
        <f t="shared" si="66"/>
        <v>475.37</v>
      </c>
      <c r="D613" s="646">
        <v>312.31000000000006</v>
      </c>
      <c r="E613" s="352">
        <f t="shared" si="67"/>
        <v>0.6569829816774303</v>
      </c>
      <c r="F613" s="235"/>
      <c r="G613" s="236"/>
      <c r="H613" s="236"/>
      <c r="I613" s="236"/>
      <c r="J613" s="236"/>
      <c r="P613" s="472"/>
      <c r="Q613" s="327"/>
      <c r="R613" s="327"/>
      <c r="S613" s="179">
        <f t="shared" si="68"/>
        <v>0</v>
      </c>
      <c r="U613" s="217"/>
      <c r="V613" s="220"/>
      <c r="W613" s="220"/>
      <c r="X613" s="18"/>
    </row>
    <row r="614" spans="1:24" ht="18" customHeight="1">
      <c r="A614" s="256">
        <v>14</v>
      </c>
      <c r="B614" s="779" t="s">
        <v>148</v>
      </c>
      <c r="C614" s="646">
        <f t="shared" si="66"/>
        <v>559.56</v>
      </c>
      <c r="D614" s="646">
        <v>243.00000000000003</v>
      </c>
      <c r="E614" s="352">
        <f t="shared" si="67"/>
        <v>0.43426978340124395</v>
      </c>
      <c r="F614" s="235"/>
      <c r="G614" s="236"/>
      <c r="H614" s="236"/>
      <c r="I614" s="236"/>
      <c r="J614" s="236"/>
      <c r="P614" s="472"/>
      <c r="Q614" s="327"/>
      <c r="R614" s="327"/>
      <c r="S614" s="179">
        <f t="shared" si="68"/>
        <v>0</v>
      </c>
      <c r="U614" s="217"/>
      <c r="V614" s="220"/>
      <c r="W614" s="220"/>
      <c r="X614" s="18"/>
    </row>
    <row r="615" spans="1:26" ht="15.75">
      <c r="A615" s="256">
        <v>15</v>
      </c>
      <c r="B615" s="779" t="s">
        <v>149</v>
      </c>
      <c r="C615" s="646">
        <f t="shared" si="66"/>
        <v>281.3</v>
      </c>
      <c r="D615" s="646">
        <v>110.1</v>
      </c>
      <c r="E615" s="352">
        <f t="shared" si="67"/>
        <v>0.3913970849626733</v>
      </c>
      <c r="F615" s="235"/>
      <c r="G615" s="236"/>
      <c r="H615" s="236"/>
      <c r="I615" s="236"/>
      <c r="J615" s="236"/>
      <c r="P615" s="472"/>
      <c r="Q615" s="327"/>
      <c r="R615" s="327"/>
      <c r="S615" s="179">
        <f t="shared" si="68"/>
        <v>0</v>
      </c>
      <c r="T615" s="116"/>
      <c r="U615" s="223"/>
      <c r="V615" s="224"/>
      <c r="W615" s="224"/>
      <c r="X615" s="18"/>
      <c r="Y615" s="18"/>
      <c r="Z615" s="18"/>
    </row>
    <row r="616" spans="1:26" ht="15.75">
      <c r="A616" s="256">
        <v>16</v>
      </c>
      <c r="B616" s="779" t="s">
        <v>150</v>
      </c>
      <c r="C616" s="646">
        <f t="shared" si="66"/>
        <v>256.34000000000003</v>
      </c>
      <c r="D616" s="646">
        <v>187.32</v>
      </c>
      <c r="E616" s="352">
        <f t="shared" si="67"/>
        <v>0.7307482250136537</v>
      </c>
      <c r="F616" s="235"/>
      <c r="G616" s="236"/>
      <c r="H616" s="236"/>
      <c r="I616" s="236"/>
      <c r="J616" s="236"/>
      <c r="P616" s="472"/>
      <c r="Q616" s="327"/>
      <c r="R616" s="327"/>
      <c r="S616" s="179">
        <f t="shared" si="68"/>
        <v>0</v>
      </c>
      <c r="T616" s="116"/>
      <c r="U616" s="223"/>
      <c r="V616" s="224"/>
      <c r="W616" s="224"/>
      <c r="X616" s="18"/>
      <c r="Y616" s="18"/>
      <c r="Z616" s="18"/>
    </row>
    <row r="617" spans="1:26" ht="15.75">
      <c r="A617" s="256">
        <v>17</v>
      </c>
      <c r="B617" s="779" t="s">
        <v>151</v>
      </c>
      <c r="C617" s="646">
        <f t="shared" si="66"/>
        <v>170.39999999999998</v>
      </c>
      <c r="D617" s="646">
        <v>72.93</v>
      </c>
      <c r="E617" s="352">
        <f t="shared" si="67"/>
        <v>0.427992957746479</v>
      </c>
      <c r="F617" s="235"/>
      <c r="G617" s="236"/>
      <c r="H617" s="236"/>
      <c r="I617" s="236"/>
      <c r="J617" s="236"/>
      <c r="P617" s="472"/>
      <c r="Q617" s="327"/>
      <c r="R617" s="327"/>
      <c r="S617" s="179">
        <f t="shared" si="68"/>
        <v>0</v>
      </c>
      <c r="T617" s="116"/>
      <c r="U617" s="223"/>
      <c r="V617" s="224"/>
      <c r="W617" s="224"/>
      <c r="X617" s="18"/>
      <c r="Y617" s="18"/>
      <c r="Z617" s="18"/>
    </row>
    <row r="618" spans="1:26" ht="15.75">
      <c r="A618" s="256">
        <v>18</v>
      </c>
      <c r="B618" s="779" t="s">
        <v>152</v>
      </c>
      <c r="C618" s="646">
        <f t="shared" si="66"/>
        <v>591.55</v>
      </c>
      <c r="D618" s="646">
        <v>355.77</v>
      </c>
      <c r="E618" s="352">
        <f t="shared" si="67"/>
        <v>0.6014199983095259</v>
      </c>
      <c r="F618" s="235"/>
      <c r="G618" s="236"/>
      <c r="H618" s="236"/>
      <c r="I618" s="236"/>
      <c r="J618" s="236"/>
      <c r="P618" s="472"/>
      <c r="Q618" s="327"/>
      <c r="R618" s="327"/>
      <c r="S618" s="179">
        <f t="shared" si="68"/>
        <v>0</v>
      </c>
      <c r="T618" s="116"/>
      <c r="U618" s="223"/>
      <c r="V618" s="224"/>
      <c r="W618" s="224"/>
      <c r="X618" s="18"/>
      <c r="Y618" s="18"/>
      <c r="Z618" s="18"/>
    </row>
    <row r="619" spans="1:26" ht="15.75">
      <c r="A619" s="256">
        <v>19</v>
      </c>
      <c r="B619" s="779" t="s">
        <v>153</v>
      </c>
      <c r="C619" s="646">
        <f t="shared" si="66"/>
        <v>316.56</v>
      </c>
      <c r="D619" s="646">
        <v>191.67000000000002</v>
      </c>
      <c r="E619" s="352">
        <f t="shared" si="67"/>
        <v>0.6054776345716453</v>
      </c>
      <c r="F619" s="235"/>
      <c r="G619" s="236"/>
      <c r="H619" s="236"/>
      <c r="I619" s="236"/>
      <c r="J619" s="236"/>
      <c r="P619" s="472"/>
      <c r="Q619" s="327"/>
      <c r="R619" s="327"/>
      <c r="S619" s="179">
        <f t="shared" si="68"/>
        <v>0</v>
      </c>
      <c r="T619" s="116"/>
      <c r="U619" s="223"/>
      <c r="V619" s="224"/>
      <c r="W619" s="224"/>
      <c r="X619" s="18"/>
      <c r="Y619" s="18"/>
      <c r="Z619" s="18"/>
    </row>
    <row r="620" spans="1:26" ht="15.75">
      <c r="A620" s="256">
        <v>20</v>
      </c>
      <c r="B620" s="779" t="s">
        <v>154</v>
      </c>
      <c r="C620" s="646">
        <f t="shared" si="66"/>
        <v>709.1099999999999</v>
      </c>
      <c r="D620" s="646">
        <v>336.25</v>
      </c>
      <c r="E620" s="352">
        <f t="shared" si="67"/>
        <v>0.47418595140387254</v>
      </c>
      <c r="F620" s="235"/>
      <c r="G620" s="236"/>
      <c r="H620" s="236"/>
      <c r="I620" s="236"/>
      <c r="J620" s="236"/>
      <c r="P620" s="472"/>
      <c r="Q620" s="327"/>
      <c r="R620" s="327"/>
      <c r="S620" s="179">
        <f t="shared" si="68"/>
        <v>0</v>
      </c>
      <c r="T620" s="116"/>
      <c r="U620" s="223"/>
      <c r="V620" s="224"/>
      <c r="W620" s="224"/>
      <c r="X620" s="18"/>
      <c r="Y620" s="18"/>
      <c r="Z620" s="18"/>
    </row>
    <row r="621" spans="1:26" ht="15.75">
      <c r="A621" s="256">
        <v>21</v>
      </c>
      <c r="B621" s="779" t="s">
        <v>155</v>
      </c>
      <c r="C621" s="646">
        <f t="shared" si="66"/>
        <v>44.019999999999996</v>
      </c>
      <c r="D621" s="646">
        <v>51.24</v>
      </c>
      <c r="E621" s="352">
        <f t="shared" si="67"/>
        <v>1.1640163562017267</v>
      </c>
      <c r="F621" s="235"/>
      <c r="G621" s="236"/>
      <c r="H621" s="236"/>
      <c r="I621" s="236"/>
      <c r="J621" s="236"/>
      <c r="P621" s="472"/>
      <c r="Q621" s="327"/>
      <c r="R621" s="327"/>
      <c r="S621" s="179">
        <f t="shared" si="68"/>
        <v>0</v>
      </c>
      <c r="T621" s="116"/>
      <c r="U621" s="223"/>
      <c r="V621" s="224"/>
      <c r="W621" s="224"/>
      <c r="X621" s="18"/>
      <c r="Y621" s="18"/>
      <c r="Z621" s="18"/>
    </row>
    <row r="622" spans="1:26" ht="16.5" thickBot="1">
      <c r="A622" s="491">
        <v>22</v>
      </c>
      <c r="B622" s="784" t="s">
        <v>156</v>
      </c>
      <c r="C622" s="750">
        <f t="shared" si="66"/>
        <v>93.67</v>
      </c>
      <c r="D622" s="750">
        <v>88.5</v>
      </c>
      <c r="E622" s="777">
        <f t="shared" si="67"/>
        <v>0.944806234653571</v>
      </c>
      <c r="F622" s="235"/>
      <c r="G622" s="236"/>
      <c r="H622" s="236"/>
      <c r="I622" s="236"/>
      <c r="J622" s="236"/>
      <c r="P622" s="472"/>
      <c r="Q622" s="327"/>
      <c r="R622" s="327"/>
      <c r="S622" s="179">
        <f t="shared" si="68"/>
        <v>0</v>
      </c>
      <c r="T622" s="116"/>
      <c r="U622" s="223"/>
      <c r="V622" s="224"/>
      <c r="W622" s="224"/>
      <c r="X622" s="18"/>
      <c r="Y622" s="18"/>
      <c r="Z622" s="18"/>
    </row>
    <row r="623" spans="1:26" ht="16.5" thickBot="1">
      <c r="A623" s="883"/>
      <c r="B623" s="884" t="s">
        <v>20</v>
      </c>
      <c r="C623" s="647">
        <f>SUM(C601:C622)</f>
        <v>8224.75</v>
      </c>
      <c r="D623" s="647">
        <f>SUM(D601:D622)</f>
        <v>5410.54901033</v>
      </c>
      <c r="E623" s="596">
        <f t="shared" si="67"/>
        <v>0.6578375039156206</v>
      </c>
      <c r="F623" s="478"/>
      <c r="G623" s="236"/>
      <c r="H623" s="236"/>
      <c r="I623" s="236"/>
      <c r="J623" s="236"/>
      <c r="P623" s="81" t="s">
        <v>172</v>
      </c>
      <c r="Q623" s="181">
        <f>SUM(Q601:Q622)</f>
        <v>0</v>
      </c>
      <c r="R623" s="179">
        <f>SUM(R601:R622)</f>
        <v>0</v>
      </c>
      <c r="S623" s="179">
        <f t="shared" si="68"/>
        <v>0</v>
      </c>
      <c r="T623" s="116"/>
      <c r="U623" s="223"/>
      <c r="V623" s="224"/>
      <c r="W623" s="224"/>
      <c r="X623" s="18"/>
      <c r="Y623" s="18"/>
      <c r="Z623" s="18"/>
    </row>
    <row r="624" spans="1:26" ht="21" customHeight="1">
      <c r="A624" s="551"/>
      <c r="B624" s="552"/>
      <c r="C624" s="563"/>
      <c r="D624" s="481"/>
      <c r="E624" s="507"/>
      <c r="F624" s="478"/>
      <c r="G624" s="236"/>
      <c r="H624" s="236"/>
      <c r="I624" s="236"/>
      <c r="J624" s="236"/>
      <c r="P624" s="116"/>
      <c r="Q624" s="116"/>
      <c r="R624" s="116"/>
      <c r="S624" s="116"/>
      <c r="T624" s="116"/>
      <c r="U624" s="223"/>
      <c r="V624" s="224"/>
      <c r="W624" s="224"/>
      <c r="X624" s="18"/>
      <c r="Y624" s="18"/>
      <c r="Z624" s="18"/>
    </row>
    <row r="625" spans="1:26" ht="20.25" customHeight="1" hidden="1">
      <c r="A625" s="375"/>
      <c r="B625" s="376"/>
      <c r="C625" s="379"/>
      <c r="D625" s="378"/>
      <c r="E625" s="374"/>
      <c r="F625" s="377"/>
      <c r="G625" s="373"/>
      <c r="H625" s="373"/>
      <c r="I625" s="373"/>
      <c r="J625" s="373"/>
      <c r="P625" s="116"/>
      <c r="Q625" s="116"/>
      <c r="R625" s="116"/>
      <c r="S625" s="116"/>
      <c r="T625" s="116"/>
      <c r="U625" s="223"/>
      <c r="V625" s="224"/>
      <c r="W625" s="224"/>
      <c r="X625" s="18"/>
      <c r="Y625" s="18"/>
      <c r="Z625" s="18"/>
    </row>
    <row r="626" spans="1:26" ht="21" customHeight="1" hidden="1">
      <c r="A626" s="375"/>
      <c r="B626" s="376"/>
      <c r="C626" s="379"/>
      <c r="D626" s="378"/>
      <c r="E626" s="374"/>
      <c r="F626" s="377"/>
      <c r="G626" s="373"/>
      <c r="H626" s="373"/>
      <c r="I626" s="373"/>
      <c r="J626" s="373"/>
      <c r="P626" s="116"/>
      <c r="Q626" s="116"/>
      <c r="R626" s="116"/>
      <c r="S626" s="116"/>
      <c r="T626" s="116"/>
      <c r="U626" s="223"/>
      <c r="V626" s="224"/>
      <c r="W626" s="224"/>
      <c r="X626" s="18"/>
      <c r="Y626" s="18"/>
      <c r="Z626" s="18"/>
    </row>
    <row r="627" spans="1:26" ht="21" customHeight="1" hidden="1">
      <c r="A627" s="375"/>
      <c r="B627" s="376"/>
      <c r="C627" s="379"/>
      <c r="D627" s="378"/>
      <c r="E627" s="374"/>
      <c r="F627" s="377"/>
      <c r="G627" s="373"/>
      <c r="H627" s="373"/>
      <c r="I627" s="373"/>
      <c r="J627" s="373"/>
      <c r="P627" s="116"/>
      <c r="Q627" s="116"/>
      <c r="R627" s="116"/>
      <c r="S627" s="116"/>
      <c r="T627" s="116"/>
      <c r="U627" s="223"/>
      <c r="V627" s="224"/>
      <c r="W627" s="224"/>
      <c r="X627" s="18"/>
      <c r="Y627" s="18"/>
      <c r="Z627" s="18"/>
    </row>
    <row r="628" spans="1:26" ht="21" customHeight="1">
      <c r="A628" s="551"/>
      <c r="B628" s="552"/>
      <c r="C628" s="564"/>
      <c r="D628" s="481"/>
      <c r="E628" s="507"/>
      <c r="F628" s="478"/>
      <c r="G628" s="236"/>
      <c r="H628" s="236"/>
      <c r="I628" s="236"/>
      <c r="J628" s="236"/>
      <c r="P628" s="116"/>
      <c r="Q628" s="116"/>
      <c r="R628" s="116"/>
      <c r="S628" s="116"/>
      <c r="T628" s="116"/>
      <c r="U628" s="223"/>
      <c r="V628" s="224"/>
      <c r="W628" s="224"/>
      <c r="X628" s="18"/>
      <c r="Y628" s="18"/>
      <c r="Z628" s="18"/>
    </row>
    <row r="629" spans="1:26" ht="15.75">
      <c r="A629" s="565" t="s">
        <v>419</v>
      </c>
      <c r="B629" s="566"/>
      <c r="C629" s="567"/>
      <c r="D629" s="568"/>
      <c r="E629" s="569"/>
      <c r="F629" s="570"/>
      <c r="G629" s="235"/>
      <c r="H629" s="235"/>
      <c r="I629" s="235"/>
      <c r="J629" s="235"/>
      <c r="K629" s="6"/>
      <c r="L629" s="6"/>
      <c r="M629" s="6"/>
      <c r="N629" s="6"/>
      <c r="O629" s="6"/>
      <c r="P629" s="116"/>
      <c r="Q629" s="116"/>
      <c r="R629" s="116"/>
      <c r="S629" s="116"/>
      <c r="T629" s="116"/>
      <c r="U629" s="223"/>
      <c r="V629" s="224"/>
      <c r="W629" s="224"/>
      <c r="X629" s="18"/>
      <c r="Y629" s="18"/>
      <c r="Z629" s="18"/>
    </row>
    <row r="630" spans="1:24" ht="15.75">
      <c r="A630" s="571"/>
      <c r="B630" s="505"/>
      <c r="C630" s="505"/>
      <c r="D630" s="572"/>
      <c r="E630" s="573"/>
      <c r="F630" s="505"/>
      <c r="G630" s="235"/>
      <c r="H630" s="235"/>
      <c r="I630" s="235"/>
      <c r="J630" s="235"/>
      <c r="K630" s="6"/>
      <c r="L630" s="6"/>
      <c r="M630" s="6"/>
      <c r="N630" s="6"/>
      <c r="O630" s="6"/>
      <c r="U630" s="217"/>
      <c r="V630" s="220"/>
      <c r="W630" s="220"/>
      <c r="X630" s="18"/>
    </row>
    <row r="631" spans="1:15" ht="15.75">
      <c r="A631" s="574" t="s">
        <v>235</v>
      </c>
      <c r="B631" s="575"/>
      <c r="C631" s="576"/>
      <c r="D631" s="577"/>
      <c r="E631" s="578"/>
      <c r="F631" s="579"/>
      <c r="G631" s="235"/>
      <c r="H631" s="235"/>
      <c r="I631" s="235"/>
      <c r="J631" s="235"/>
      <c r="K631" s="6"/>
      <c r="L631" s="6"/>
      <c r="M631" s="6"/>
      <c r="N631" s="6"/>
      <c r="O631" s="6"/>
    </row>
    <row r="632" spans="1:10" ht="16.5" thickBot="1">
      <c r="A632" s="551"/>
      <c r="B632" s="552"/>
      <c r="C632" s="564"/>
      <c r="D632" s="481"/>
      <c r="E632" s="507"/>
      <c r="F632" s="478"/>
      <c r="G632" s="236"/>
      <c r="H632" s="236"/>
      <c r="I632" s="236"/>
      <c r="J632" s="236"/>
    </row>
    <row r="633" spans="1:10" ht="31.5">
      <c r="A633" s="580" t="s">
        <v>34</v>
      </c>
      <c r="B633" s="581" t="s">
        <v>17</v>
      </c>
      <c r="C633" s="581" t="s">
        <v>100</v>
      </c>
      <c r="D633" s="581" t="s">
        <v>101</v>
      </c>
      <c r="E633" s="582" t="s">
        <v>102</v>
      </c>
      <c r="F633" s="478"/>
      <c r="G633" s="236"/>
      <c r="H633" s="236"/>
      <c r="I633" s="236"/>
      <c r="J633" s="236"/>
    </row>
    <row r="634" spans="1:16" ht="15.75">
      <c r="A634" s="477">
        <v>1</v>
      </c>
      <c r="B634" s="779" t="s">
        <v>157</v>
      </c>
      <c r="C634" s="958">
        <f aca="true" t="shared" si="69" ref="C634:C656">E404</f>
        <v>0.8132715825095255</v>
      </c>
      <c r="D634" s="958">
        <f>E601</f>
        <v>0.8263634032897647</v>
      </c>
      <c r="E634" s="959">
        <f>(D634-C634)*100</f>
        <v>1.3091820780239183</v>
      </c>
      <c r="F634" s="478"/>
      <c r="G634" s="236"/>
      <c r="H634" s="236"/>
      <c r="I634" s="236"/>
      <c r="J634" s="236"/>
      <c r="P634" s="13"/>
    </row>
    <row r="635" spans="1:16" ht="15.75">
      <c r="A635" s="256">
        <v>2</v>
      </c>
      <c r="B635" s="779" t="s">
        <v>158</v>
      </c>
      <c r="C635" s="958">
        <f t="shared" si="69"/>
        <v>0.8173949733993763</v>
      </c>
      <c r="D635" s="958">
        <f aca="true" t="shared" si="70" ref="D635:D655">E602</f>
        <v>0.8308704331069426</v>
      </c>
      <c r="E635" s="959">
        <f aca="true" t="shared" si="71" ref="E635:E656">(D635-C635)*100</f>
        <v>1.3475459707566362</v>
      </c>
      <c r="F635" s="478"/>
      <c r="G635" s="236"/>
      <c r="H635" s="236"/>
      <c r="I635" s="236"/>
      <c r="J635" s="236"/>
      <c r="P635" s="13"/>
    </row>
    <row r="636" spans="1:16" ht="15.75">
      <c r="A636" s="256">
        <v>3</v>
      </c>
      <c r="B636" s="779" t="s">
        <v>159</v>
      </c>
      <c r="C636" s="958">
        <f t="shared" si="69"/>
        <v>0.8225553209447926</v>
      </c>
      <c r="D636" s="958">
        <f t="shared" si="70"/>
        <v>0.8359095275092335</v>
      </c>
      <c r="E636" s="959">
        <f t="shared" si="71"/>
        <v>1.3354206564440974</v>
      </c>
      <c r="F636" s="478"/>
      <c r="G636" s="236"/>
      <c r="H636" s="236"/>
      <c r="I636" s="236"/>
      <c r="J636" s="236"/>
      <c r="P636" s="13"/>
    </row>
    <row r="637" spans="1:16" ht="15.75">
      <c r="A637" s="256">
        <v>4</v>
      </c>
      <c r="B637" s="779" t="s">
        <v>160</v>
      </c>
      <c r="C637" s="958">
        <f t="shared" si="69"/>
        <v>0.5933236207768439</v>
      </c>
      <c r="D637" s="958">
        <f t="shared" si="70"/>
        <v>0.6021154979392568</v>
      </c>
      <c r="E637" s="959">
        <f t="shared" si="71"/>
        <v>0.879187716241292</v>
      </c>
      <c r="F637" s="478"/>
      <c r="G637" s="236"/>
      <c r="H637" s="236"/>
      <c r="I637" s="236"/>
      <c r="J637" s="236"/>
      <c r="P637" s="13"/>
    </row>
    <row r="638" spans="1:16" ht="15.75">
      <c r="A638" s="256">
        <v>5</v>
      </c>
      <c r="B638" s="779" t="s">
        <v>161</v>
      </c>
      <c r="C638" s="958">
        <f t="shared" si="69"/>
        <v>0.6426770775237034</v>
      </c>
      <c r="D638" s="958">
        <f t="shared" si="70"/>
        <v>0.6496415435610513</v>
      </c>
      <c r="E638" s="959">
        <f t="shared" si="71"/>
        <v>0.6964466037347905</v>
      </c>
      <c r="F638" s="478"/>
      <c r="G638" s="236"/>
      <c r="H638" s="236"/>
      <c r="I638" s="236"/>
      <c r="J638" s="236"/>
      <c r="P638" s="13"/>
    </row>
    <row r="639" spans="1:16" ht="15.75">
      <c r="A639" s="256">
        <v>6</v>
      </c>
      <c r="B639" s="779" t="s">
        <v>162</v>
      </c>
      <c r="C639" s="958">
        <f t="shared" si="69"/>
        <v>0.6090558352661649</v>
      </c>
      <c r="D639" s="958">
        <f t="shared" si="70"/>
        <v>0.6113659492869801</v>
      </c>
      <c r="E639" s="959">
        <f t="shared" si="71"/>
        <v>0.23101140208151572</v>
      </c>
      <c r="F639" s="478"/>
      <c r="G639" s="236"/>
      <c r="H639" s="236"/>
      <c r="I639" s="236"/>
      <c r="J639" s="236"/>
      <c r="P639" s="13"/>
    </row>
    <row r="640" spans="1:16" ht="15.75">
      <c r="A640" s="256">
        <v>7</v>
      </c>
      <c r="B640" s="779" t="s">
        <v>163</v>
      </c>
      <c r="C640" s="958">
        <f t="shared" si="69"/>
        <v>0.5467396214482539</v>
      </c>
      <c r="D640" s="958">
        <f t="shared" si="70"/>
        <v>0.5498002122576953</v>
      </c>
      <c r="E640" s="959">
        <f t="shared" si="71"/>
        <v>0.30605908094413214</v>
      </c>
      <c r="F640" s="478"/>
      <c r="G640" s="236"/>
      <c r="H640" s="236"/>
      <c r="I640" s="236"/>
      <c r="J640" s="236"/>
      <c r="P640" s="13"/>
    </row>
    <row r="641" spans="1:16" ht="15.75">
      <c r="A641" s="256">
        <v>8</v>
      </c>
      <c r="B641" s="779" t="s">
        <v>164</v>
      </c>
      <c r="C641" s="958">
        <f t="shared" si="69"/>
        <v>0.6627038188326917</v>
      </c>
      <c r="D641" s="958">
        <f t="shared" si="70"/>
        <v>0.6652087415005635</v>
      </c>
      <c r="E641" s="959">
        <f t="shared" si="71"/>
        <v>0.2504922667871834</v>
      </c>
      <c r="F641" s="478"/>
      <c r="G641" s="236"/>
      <c r="H641" s="236"/>
      <c r="I641" s="236"/>
      <c r="J641" s="236"/>
      <c r="P641" s="315"/>
    </row>
    <row r="642" spans="1:16" ht="15.75">
      <c r="A642" s="256">
        <v>9</v>
      </c>
      <c r="B642" s="779" t="s">
        <v>165</v>
      </c>
      <c r="C642" s="958">
        <f t="shared" si="69"/>
        <v>1.0284613083299683</v>
      </c>
      <c r="D642" s="958">
        <f t="shared" si="70"/>
        <v>1.0418081186613346</v>
      </c>
      <c r="E642" s="959">
        <f t="shared" si="71"/>
        <v>1.334681033136631</v>
      </c>
      <c r="F642" s="478"/>
      <c r="G642" s="236"/>
      <c r="H642" s="236"/>
      <c r="I642" s="236"/>
      <c r="J642" s="236"/>
      <c r="P642" s="13"/>
    </row>
    <row r="643" spans="1:16" ht="15.75">
      <c r="A643" s="256">
        <v>10</v>
      </c>
      <c r="B643" s="779" t="s">
        <v>166</v>
      </c>
      <c r="C643" s="958">
        <f t="shared" si="69"/>
        <v>0.7931542581116378</v>
      </c>
      <c r="D643" s="958">
        <f t="shared" si="70"/>
        <v>0.8008850345547914</v>
      </c>
      <c r="E643" s="959">
        <f t="shared" si="71"/>
        <v>0.7730776443153675</v>
      </c>
      <c r="F643" s="478"/>
      <c r="G643" s="236"/>
      <c r="H643" s="236"/>
      <c r="I643" s="236"/>
      <c r="J643" s="236"/>
      <c r="P643" s="13"/>
    </row>
    <row r="644" spans="1:16" ht="15.75">
      <c r="A644" s="256">
        <v>11</v>
      </c>
      <c r="B644" s="779" t="s">
        <v>145</v>
      </c>
      <c r="C644" s="958">
        <f t="shared" si="69"/>
        <v>0.7167038049241917</v>
      </c>
      <c r="D644" s="958">
        <f t="shared" si="70"/>
        <v>0.7194091580502215</v>
      </c>
      <c r="E644" s="959">
        <f t="shared" si="71"/>
        <v>0.2705353126029819</v>
      </c>
      <c r="F644" s="478"/>
      <c r="G644" s="236"/>
      <c r="H644" s="236"/>
      <c r="I644" s="236"/>
      <c r="J644" s="236"/>
      <c r="P644" s="13"/>
    </row>
    <row r="645" spans="1:16" ht="15.75">
      <c r="A645" s="256">
        <v>12</v>
      </c>
      <c r="B645" s="779" t="s">
        <v>146</v>
      </c>
      <c r="C645" s="958">
        <f t="shared" si="69"/>
        <v>0.37585770422428777</v>
      </c>
      <c r="D645" s="958">
        <f t="shared" si="70"/>
        <v>0.3789098269796135</v>
      </c>
      <c r="E645" s="959">
        <f t="shared" si="71"/>
        <v>0.3052122755325737</v>
      </c>
      <c r="F645" s="478"/>
      <c r="G645" s="236"/>
      <c r="H645" s="236"/>
      <c r="I645" s="236"/>
      <c r="J645" s="236"/>
      <c r="P645" s="13"/>
    </row>
    <row r="646" spans="1:16" ht="15.75">
      <c r="A646" s="477">
        <v>13</v>
      </c>
      <c r="B646" s="779" t="s">
        <v>147</v>
      </c>
      <c r="C646" s="958">
        <f t="shared" si="69"/>
        <v>0.6546609676719463</v>
      </c>
      <c r="D646" s="958">
        <f t="shared" si="70"/>
        <v>0.6569829816774303</v>
      </c>
      <c r="E646" s="959">
        <f>(D646-C646)*100</f>
        <v>0.2322014005484041</v>
      </c>
      <c r="F646" s="478"/>
      <c r="G646" s="236"/>
      <c r="H646" s="236"/>
      <c r="I646" s="236"/>
      <c r="J646" s="236"/>
      <c r="P646" s="13"/>
    </row>
    <row r="647" spans="1:16" ht="15.75">
      <c r="A647" s="256">
        <v>14</v>
      </c>
      <c r="B647" s="779" t="s">
        <v>148</v>
      </c>
      <c r="C647" s="958">
        <f t="shared" si="69"/>
        <v>0.43049252445947317</v>
      </c>
      <c r="D647" s="958">
        <f t="shared" si="70"/>
        <v>0.43426978340124395</v>
      </c>
      <c r="E647" s="959">
        <f aca="true" t="shared" si="72" ref="E647:E655">(D647-C647)*100</f>
        <v>0.3777258941770778</v>
      </c>
      <c r="F647" s="478"/>
      <c r="G647" s="236"/>
      <c r="H647" s="236"/>
      <c r="I647" s="236"/>
      <c r="J647" s="236"/>
      <c r="P647" s="13"/>
    </row>
    <row r="648" spans="1:16" ht="15.75">
      <c r="A648" s="256">
        <v>15</v>
      </c>
      <c r="B648" s="779" t="s">
        <v>149</v>
      </c>
      <c r="C648" s="958">
        <f t="shared" si="69"/>
        <v>0.38990180116753204</v>
      </c>
      <c r="D648" s="958">
        <f t="shared" si="70"/>
        <v>0.3913970849626733</v>
      </c>
      <c r="E648" s="959">
        <f t="shared" si="72"/>
        <v>0.14952837951412445</v>
      </c>
      <c r="F648" s="478"/>
      <c r="G648" s="236"/>
      <c r="H648" s="236"/>
      <c r="I648" s="236"/>
      <c r="J648" s="236"/>
      <c r="P648" s="13"/>
    </row>
    <row r="649" spans="1:16" ht="15.75">
      <c r="A649" s="256">
        <v>16</v>
      </c>
      <c r="B649" s="779" t="s">
        <v>150</v>
      </c>
      <c r="C649" s="958">
        <f t="shared" si="69"/>
        <v>0.7271662535410766</v>
      </c>
      <c r="D649" s="958">
        <f t="shared" si="70"/>
        <v>0.7307482250136537</v>
      </c>
      <c r="E649" s="959">
        <f t="shared" si="72"/>
        <v>0.35819714725771057</v>
      </c>
      <c r="F649" s="478"/>
      <c r="G649" s="236"/>
      <c r="H649" s="236"/>
      <c r="I649" s="236"/>
      <c r="J649" s="236"/>
      <c r="P649" s="13"/>
    </row>
    <row r="650" spans="1:16" ht="15.75">
      <c r="A650" s="256">
        <v>17</v>
      </c>
      <c r="B650" s="779" t="s">
        <v>151</v>
      </c>
      <c r="C650" s="958">
        <f t="shared" si="69"/>
        <v>0.425839347120647</v>
      </c>
      <c r="D650" s="958">
        <f t="shared" si="70"/>
        <v>0.427992957746479</v>
      </c>
      <c r="E650" s="959">
        <f t="shared" si="72"/>
        <v>0.21536106258319698</v>
      </c>
      <c r="F650" s="478"/>
      <c r="G650" s="236"/>
      <c r="H650" s="236"/>
      <c r="I650" s="236"/>
      <c r="J650" s="236"/>
      <c r="P650" s="13"/>
    </row>
    <row r="651" spans="1:16" ht="15.75">
      <c r="A651" s="256">
        <v>18</v>
      </c>
      <c r="B651" s="779" t="s">
        <v>152</v>
      </c>
      <c r="C651" s="958">
        <f t="shared" si="69"/>
        <v>0.6000894759415721</v>
      </c>
      <c r="D651" s="958">
        <f t="shared" si="70"/>
        <v>0.6014199983095259</v>
      </c>
      <c r="E651" s="959">
        <f t="shared" si="72"/>
        <v>0.13305223679537237</v>
      </c>
      <c r="F651" s="478"/>
      <c r="G651" s="236"/>
      <c r="H651" s="236"/>
      <c r="I651" s="236"/>
      <c r="J651" s="236"/>
      <c r="P651" s="13"/>
    </row>
    <row r="652" spans="1:16" ht="15.75">
      <c r="A652" s="256">
        <v>19</v>
      </c>
      <c r="B652" s="779" t="s">
        <v>153</v>
      </c>
      <c r="C652" s="958">
        <f t="shared" si="69"/>
        <v>0.602914072050609</v>
      </c>
      <c r="D652" s="958">
        <f t="shared" si="70"/>
        <v>0.6054776345716453</v>
      </c>
      <c r="E652" s="959">
        <f t="shared" si="72"/>
        <v>0.2563562521036289</v>
      </c>
      <c r="F652" s="478"/>
      <c r="G652" s="236"/>
      <c r="H652" s="236"/>
      <c r="I652" s="236"/>
      <c r="J652" s="236"/>
      <c r="P652" s="13"/>
    </row>
    <row r="653" spans="1:16" ht="15.75">
      <c r="A653" s="256">
        <v>20</v>
      </c>
      <c r="B653" s="779" t="s">
        <v>154</v>
      </c>
      <c r="C653" s="958">
        <f t="shared" si="69"/>
        <v>0.4705704742111607</v>
      </c>
      <c r="D653" s="958">
        <f t="shared" si="70"/>
        <v>0.47418595140387254</v>
      </c>
      <c r="E653" s="959">
        <f t="shared" si="72"/>
        <v>0.36154771927118246</v>
      </c>
      <c r="F653" s="478"/>
      <c r="G653" s="236"/>
      <c r="H653" s="236"/>
      <c r="I653" s="236"/>
      <c r="J653" s="236"/>
      <c r="P653" s="13"/>
    </row>
    <row r="654" spans="1:16" ht="15.75">
      <c r="A654" s="256">
        <v>21</v>
      </c>
      <c r="B654" s="779" t="s">
        <v>155</v>
      </c>
      <c r="C654" s="958">
        <f t="shared" si="69"/>
        <v>1.1599440602687356</v>
      </c>
      <c r="D654" s="958">
        <f t="shared" si="70"/>
        <v>1.1640163562017267</v>
      </c>
      <c r="E654" s="959">
        <f t="shared" si="72"/>
        <v>0.4072295932991077</v>
      </c>
      <c r="F654" s="478"/>
      <c r="G654" s="236"/>
      <c r="H654" s="236"/>
      <c r="I654" s="236"/>
      <c r="J654" s="236"/>
      <c r="P654" s="13"/>
    </row>
    <row r="655" spans="1:16" ht="15.75">
      <c r="A655" s="256">
        <v>22</v>
      </c>
      <c r="B655" s="779" t="s">
        <v>156</v>
      </c>
      <c r="C655" s="958">
        <f t="shared" si="69"/>
        <v>0.944941885303302</v>
      </c>
      <c r="D655" s="958">
        <f t="shared" si="70"/>
        <v>0.944806234653571</v>
      </c>
      <c r="E655" s="959">
        <f t="shared" si="72"/>
        <v>-0.01356506497309784</v>
      </c>
      <c r="F655" s="478"/>
      <c r="G655" s="236"/>
      <c r="H655" s="236"/>
      <c r="I655" s="236"/>
      <c r="J655" s="236"/>
      <c r="P655" s="13"/>
    </row>
    <row r="656" spans="1:24" ht="16.5" thickBot="1">
      <c r="A656" s="1148" t="s">
        <v>11</v>
      </c>
      <c r="B656" s="1149"/>
      <c r="C656" s="960">
        <f t="shared" si="69"/>
        <v>0.6520481925529085</v>
      </c>
      <c r="D656" s="960">
        <f>E623</f>
        <v>0.6578375039156206</v>
      </c>
      <c r="E656" s="961">
        <f t="shared" si="71"/>
        <v>0.5789311362712102</v>
      </c>
      <c r="F656" s="478"/>
      <c r="G656" s="236"/>
      <c r="H656" s="236"/>
      <c r="I656" s="236"/>
      <c r="J656" s="236"/>
      <c r="X656" s="18"/>
    </row>
    <row r="657" spans="1:23" ht="15.75">
      <c r="A657" s="551"/>
      <c r="B657" s="552"/>
      <c r="C657" s="564"/>
      <c r="D657" s="481"/>
      <c r="E657" s="507"/>
      <c r="F657" s="478"/>
      <c r="G657" s="236"/>
      <c r="H657" s="236"/>
      <c r="I657" s="236"/>
      <c r="J657" s="236"/>
      <c r="V657" s="18"/>
      <c r="W657" s="18"/>
    </row>
    <row r="658" spans="1:10" ht="15.75">
      <c r="A658" s="294" t="s">
        <v>420</v>
      </c>
      <c r="B658" s="294"/>
      <c r="C658" s="294"/>
      <c r="D658" s="237"/>
      <c r="E658" s="238"/>
      <c r="F658" s="235"/>
      <c r="G658" s="236"/>
      <c r="H658" s="236"/>
      <c r="I658" s="236"/>
      <c r="J658" s="236"/>
    </row>
    <row r="659" spans="1:29" ht="16.5" thickBot="1">
      <c r="A659" s="237"/>
      <c r="B659" s="235"/>
      <c r="C659" s="235"/>
      <c r="D659" s="237"/>
      <c r="E659" s="474" t="s">
        <v>103</v>
      </c>
      <c r="F659" s="235"/>
      <c r="G659" s="236"/>
      <c r="H659" s="236"/>
      <c r="I659" s="236"/>
      <c r="J659" s="236"/>
      <c r="AC659" s="4"/>
    </row>
    <row r="660" spans="1:37" ht="95.25" thickBot="1">
      <c r="A660" s="883" t="s">
        <v>34</v>
      </c>
      <c r="B660" s="884" t="s">
        <v>17</v>
      </c>
      <c r="C660" s="884" t="s">
        <v>452</v>
      </c>
      <c r="D660" s="884" t="s">
        <v>104</v>
      </c>
      <c r="E660" s="892" t="s">
        <v>105</v>
      </c>
      <c r="F660" s="893" t="s">
        <v>121</v>
      </c>
      <c r="G660" s="236"/>
      <c r="H660" s="236"/>
      <c r="K660" s="883" t="s">
        <v>17</v>
      </c>
      <c r="L660" s="1036" t="s">
        <v>243</v>
      </c>
      <c r="M660" s="1036" t="s">
        <v>209</v>
      </c>
      <c r="N660" s="1036" t="s">
        <v>332</v>
      </c>
      <c r="O660" s="1037" t="s">
        <v>11</v>
      </c>
      <c r="P660" s="1038" t="s">
        <v>290</v>
      </c>
      <c r="R660" s="23" t="s">
        <v>17</v>
      </c>
      <c r="S660" s="23" t="s">
        <v>210</v>
      </c>
      <c r="T660" s="120" t="s">
        <v>212</v>
      </c>
      <c r="U660" s="120" t="s">
        <v>211</v>
      </c>
      <c r="V660" s="120" t="s">
        <v>213</v>
      </c>
      <c r="W660" s="120"/>
      <c r="X660" s="120" t="s">
        <v>240</v>
      </c>
      <c r="Y660" s="120" t="s">
        <v>241</v>
      </c>
      <c r="Z660" s="24"/>
      <c r="AA660" s="120" t="s">
        <v>214</v>
      </c>
      <c r="AH660" s="23" t="s">
        <v>17</v>
      </c>
      <c r="AI660" s="23" t="s">
        <v>215</v>
      </c>
      <c r="AJ660" s="120" t="s">
        <v>216</v>
      </c>
      <c r="AK660" s="120" t="s">
        <v>217</v>
      </c>
    </row>
    <row r="661" spans="1:37" ht="15.75">
      <c r="A661" s="742">
        <v>1</v>
      </c>
      <c r="B661" s="780" t="s">
        <v>157</v>
      </c>
      <c r="C661" s="891">
        <f>O661</f>
        <v>7632425</v>
      </c>
      <c r="D661" s="769">
        <f>AA661</f>
        <v>906.5057999999999</v>
      </c>
      <c r="E661" s="768">
        <f aca="true" t="shared" si="73" ref="E661:E682">D404</f>
        <v>906.50585</v>
      </c>
      <c r="F661" s="775">
        <f aca="true" t="shared" si="74" ref="F661:F683">E661/D661</f>
        <v>1.0000000551568453</v>
      </c>
      <c r="G661" s="236"/>
      <c r="H661" s="236"/>
      <c r="K661" s="1032" t="s">
        <v>157</v>
      </c>
      <c r="L661" s="1039">
        <v>4767159</v>
      </c>
      <c r="M661" s="1043">
        <v>2865266</v>
      </c>
      <c r="N661" s="1033"/>
      <c r="O661" s="1034">
        <f>SUM(L661:N661)</f>
        <v>7632425</v>
      </c>
      <c r="P661" s="1035"/>
      <c r="R661" s="200" t="s">
        <v>145</v>
      </c>
      <c r="S661" s="322">
        <f>L661</f>
        <v>4767159</v>
      </c>
      <c r="T661" s="179">
        <f>S661*100/1000000</f>
        <v>476.7159</v>
      </c>
      <c r="U661" s="319">
        <f>M661</f>
        <v>2865266</v>
      </c>
      <c r="V661" s="179">
        <f>U661*150/1000000</f>
        <v>429.7899</v>
      </c>
      <c r="W661" s="24"/>
      <c r="X661" s="318">
        <f>N661</f>
        <v>0</v>
      </c>
      <c r="Y661" s="182">
        <f>X661*150/1000000</f>
        <v>0</v>
      </c>
      <c r="Z661" s="24"/>
      <c r="AA661" s="179">
        <f>T661+V661+Y661</f>
        <v>906.5057999999999</v>
      </c>
      <c r="AH661" s="184" t="s">
        <v>157</v>
      </c>
      <c r="AI661" s="79"/>
      <c r="AJ661" s="79"/>
      <c r="AK661" s="179">
        <f>SUM(AI661:AJ661)</f>
        <v>0</v>
      </c>
    </row>
    <row r="662" spans="1:37" ht="15.75">
      <c r="A662" s="256">
        <v>2</v>
      </c>
      <c r="B662" s="779" t="s">
        <v>158</v>
      </c>
      <c r="C662" s="891">
        <f aca="true" t="shared" si="75" ref="C662:C682">O662</f>
        <v>2054906</v>
      </c>
      <c r="D662" s="769">
        <f aca="true" t="shared" si="76" ref="D662:D682">AA662</f>
        <v>245.05900000000003</v>
      </c>
      <c r="E662" s="469">
        <f t="shared" si="73"/>
        <v>245.0591</v>
      </c>
      <c r="F662" s="352">
        <f t="shared" si="74"/>
        <v>1.0000004080649965</v>
      </c>
      <c r="G662" s="236"/>
      <c r="H662" s="236"/>
      <c r="K662" s="679" t="s">
        <v>158</v>
      </c>
      <c r="L662" s="1040">
        <v>1263538</v>
      </c>
      <c r="M662" s="1044">
        <v>791368</v>
      </c>
      <c r="N662" s="318"/>
      <c r="O662" s="178">
        <f aca="true" t="shared" si="77" ref="O662:O682">SUM(L662:N662)</f>
        <v>2054906</v>
      </c>
      <c r="P662" s="202"/>
      <c r="R662" s="200" t="s">
        <v>146</v>
      </c>
      <c r="S662" s="322">
        <f aca="true" t="shared" si="78" ref="S662:S682">L662</f>
        <v>1263538</v>
      </c>
      <c r="T662" s="179">
        <f aca="true" t="shared" si="79" ref="T662:T682">S662*100/1000000</f>
        <v>126.3538</v>
      </c>
      <c r="U662" s="319">
        <f aca="true" t="shared" si="80" ref="U662:U682">M662</f>
        <v>791368</v>
      </c>
      <c r="V662" s="179">
        <f aca="true" t="shared" si="81" ref="V662:V682">U662*150/1000000</f>
        <v>118.7052</v>
      </c>
      <c r="W662" s="24"/>
      <c r="X662" s="318">
        <f aca="true" t="shared" si="82" ref="X662:X682">N662</f>
        <v>0</v>
      </c>
      <c r="Y662" s="182">
        <f aca="true" t="shared" si="83" ref="Y662:Y682">X662*150/1000000</f>
        <v>0</v>
      </c>
      <c r="Z662" s="24"/>
      <c r="AA662" s="179">
        <f aca="true" t="shared" si="84" ref="AA662:AA682">T662+V662+Y662</f>
        <v>245.05900000000003</v>
      </c>
      <c r="AH662" s="184" t="s">
        <v>158</v>
      </c>
      <c r="AI662" s="79"/>
      <c r="AJ662" s="79"/>
      <c r="AK662" s="179">
        <f aca="true" t="shared" si="85" ref="AK662:AK682">SUM(AI662:AJ662)</f>
        <v>0</v>
      </c>
    </row>
    <row r="663" spans="1:37" ht="15.75">
      <c r="A663" s="256">
        <v>3</v>
      </c>
      <c r="B663" s="779" t="s">
        <v>159</v>
      </c>
      <c r="C663" s="891">
        <f t="shared" si="75"/>
        <v>7572383</v>
      </c>
      <c r="D663" s="769">
        <f t="shared" si="76"/>
        <v>903.3904500000001</v>
      </c>
      <c r="E663" s="469">
        <f t="shared" si="73"/>
        <v>903.3903</v>
      </c>
      <c r="F663" s="352">
        <f t="shared" si="74"/>
        <v>0.999999833958838</v>
      </c>
      <c r="G663" s="236"/>
      <c r="H663" s="236"/>
      <c r="K663" s="679" t="s">
        <v>159</v>
      </c>
      <c r="L663" s="1040">
        <v>4649340</v>
      </c>
      <c r="M663" s="1044">
        <v>2923043</v>
      </c>
      <c r="N663" s="318"/>
      <c r="O663" s="178">
        <f t="shared" si="77"/>
        <v>7572383</v>
      </c>
      <c r="P663" s="202"/>
      <c r="R663" s="200" t="s">
        <v>147</v>
      </c>
      <c r="S663" s="322">
        <f t="shared" si="78"/>
        <v>4649340</v>
      </c>
      <c r="T663" s="179">
        <f t="shared" si="79"/>
        <v>464.934</v>
      </c>
      <c r="U663" s="319">
        <f t="shared" si="80"/>
        <v>2923043</v>
      </c>
      <c r="V663" s="179">
        <f t="shared" si="81"/>
        <v>438.45645</v>
      </c>
      <c r="W663" s="24"/>
      <c r="X663" s="318">
        <f t="shared" si="82"/>
        <v>0</v>
      </c>
      <c r="Y663" s="182">
        <f t="shared" si="83"/>
        <v>0</v>
      </c>
      <c r="Z663" s="24"/>
      <c r="AA663" s="179">
        <f t="shared" si="84"/>
        <v>903.3904500000001</v>
      </c>
      <c r="AH663" s="184" t="s">
        <v>159</v>
      </c>
      <c r="AI663" s="79"/>
      <c r="AJ663" s="79"/>
      <c r="AK663" s="179">
        <f t="shared" si="85"/>
        <v>0</v>
      </c>
    </row>
    <row r="664" spans="1:37" ht="15.75">
      <c r="A664" s="256">
        <v>4</v>
      </c>
      <c r="B664" s="779" t="s">
        <v>160</v>
      </c>
      <c r="C664" s="891">
        <f t="shared" si="75"/>
        <v>6850889</v>
      </c>
      <c r="D664" s="769">
        <f t="shared" si="76"/>
        <v>813.08565</v>
      </c>
      <c r="E664" s="469">
        <f t="shared" si="73"/>
        <v>813.08535</v>
      </c>
      <c r="F664" s="352">
        <f t="shared" si="74"/>
        <v>0.9999996310351805</v>
      </c>
      <c r="G664" s="236"/>
      <c r="H664" s="236"/>
      <c r="K664" s="679" t="s">
        <v>160</v>
      </c>
      <c r="L664" s="1040">
        <v>4290954</v>
      </c>
      <c r="M664" s="1044">
        <v>2559935</v>
      </c>
      <c r="N664" s="321"/>
      <c r="O664" s="178">
        <f t="shared" si="77"/>
        <v>6850889</v>
      </c>
      <c r="P664" s="202"/>
      <c r="R664" s="200" t="s">
        <v>148</v>
      </c>
      <c r="S664" s="322">
        <f t="shared" si="78"/>
        <v>4290954</v>
      </c>
      <c r="T664" s="179">
        <f t="shared" si="79"/>
        <v>429.0954</v>
      </c>
      <c r="U664" s="319">
        <f t="shared" si="80"/>
        <v>2559935</v>
      </c>
      <c r="V664" s="179">
        <f t="shared" si="81"/>
        <v>383.99025</v>
      </c>
      <c r="W664" s="24"/>
      <c r="X664" s="318">
        <f t="shared" si="82"/>
        <v>0</v>
      </c>
      <c r="Y664" s="182">
        <f t="shared" si="83"/>
        <v>0</v>
      </c>
      <c r="Z664" s="24"/>
      <c r="AA664" s="179">
        <f t="shared" si="84"/>
        <v>813.08565</v>
      </c>
      <c r="AH664" s="184" t="s">
        <v>160</v>
      </c>
      <c r="AI664" s="79"/>
      <c r="AJ664" s="79"/>
      <c r="AK664" s="179">
        <f t="shared" si="85"/>
        <v>0</v>
      </c>
    </row>
    <row r="665" spans="1:37" ht="15.75">
      <c r="A665" s="256">
        <v>5</v>
      </c>
      <c r="B665" s="779" t="s">
        <v>161</v>
      </c>
      <c r="C665" s="891">
        <f t="shared" si="75"/>
        <v>5687272</v>
      </c>
      <c r="D665" s="769">
        <f t="shared" si="76"/>
        <v>662.5840000000001</v>
      </c>
      <c r="E665" s="469">
        <f t="shared" si="73"/>
        <v>662.5840000000001</v>
      </c>
      <c r="F665" s="352">
        <f t="shared" si="74"/>
        <v>1</v>
      </c>
      <c r="G665" s="236"/>
      <c r="H665" s="236"/>
      <c r="K665" s="679" t="s">
        <v>161</v>
      </c>
      <c r="L665" s="1040">
        <v>3810136</v>
      </c>
      <c r="M665" s="1044">
        <v>1877136</v>
      </c>
      <c r="N665" s="318"/>
      <c r="O665" s="178">
        <f t="shared" si="77"/>
        <v>5687272</v>
      </c>
      <c r="P665" s="201"/>
      <c r="R665" s="200" t="s">
        <v>149</v>
      </c>
      <c r="S665" s="322">
        <f t="shared" si="78"/>
        <v>3810136</v>
      </c>
      <c r="T665" s="179">
        <f t="shared" si="79"/>
        <v>381.0136</v>
      </c>
      <c r="U665" s="319">
        <f t="shared" si="80"/>
        <v>1877136</v>
      </c>
      <c r="V665" s="179">
        <f t="shared" si="81"/>
        <v>281.5704</v>
      </c>
      <c r="W665" s="24"/>
      <c r="X665" s="318">
        <f t="shared" si="82"/>
        <v>0</v>
      </c>
      <c r="Y665" s="182">
        <f t="shared" si="83"/>
        <v>0</v>
      </c>
      <c r="Z665" s="24"/>
      <c r="AA665" s="179">
        <f t="shared" si="84"/>
        <v>662.5840000000001</v>
      </c>
      <c r="AH665" s="184" t="s">
        <v>161</v>
      </c>
      <c r="AI665" s="79"/>
      <c r="AJ665" s="79"/>
      <c r="AK665" s="179">
        <f t="shared" si="85"/>
        <v>0</v>
      </c>
    </row>
    <row r="666" spans="1:37" ht="15.75">
      <c r="A666" s="256">
        <v>6</v>
      </c>
      <c r="B666" s="779" t="s">
        <v>162</v>
      </c>
      <c r="C666" s="891">
        <f t="shared" si="75"/>
        <v>5955269</v>
      </c>
      <c r="D666" s="769">
        <f t="shared" si="76"/>
        <v>699.8081999999999</v>
      </c>
      <c r="E666" s="469">
        <f t="shared" si="73"/>
        <v>699.8081999999999</v>
      </c>
      <c r="F666" s="352">
        <f t="shared" si="74"/>
        <v>1</v>
      </c>
      <c r="G666" s="236"/>
      <c r="H666" s="236"/>
      <c r="K666" s="679" t="s">
        <v>162</v>
      </c>
      <c r="L666" s="1040">
        <v>3869643</v>
      </c>
      <c r="M666" s="1044">
        <v>2085626</v>
      </c>
      <c r="N666" s="318"/>
      <c r="O666" s="178">
        <f t="shared" si="77"/>
        <v>5955269</v>
      </c>
      <c r="P666" s="201"/>
      <c r="R666" s="203" t="s">
        <v>150</v>
      </c>
      <c r="S666" s="322">
        <f t="shared" si="78"/>
        <v>3869643</v>
      </c>
      <c r="T666" s="179">
        <f t="shared" si="79"/>
        <v>386.9643</v>
      </c>
      <c r="U666" s="319">
        <f t="shared" si="80"/>
        <v>2085626</v>
      </c>
      <c r="V666" s="179">
        <f t="shared" si="81"/>
        <v>312.8439</v>
      </c>
      <c r="W666" s="24"/>
      <c r="X666" s="318">
        <f t="shared" si="82"/>
        <v>0</v>
      </c>
      <c r="Y666" s="182">
        <f t="shared" si="83"/>
        <v>0</v>
      </c>
      <c r="Z666" s="24"/>
      <c r="AA666" s="179">
        <f t="shared" si="84"/>
        <v>699.8081999999999</v>
      </c>
      <c r="AH666" s="184" t="s">
        <v>163</v>
      </c>
      <c r="AI666" s="79"/>
      <c r="AJ666" s="79"/>
      <c r="AK666" s="179">
        <f t="shared" si="85"/>
        <v>0</v>
      </c>
    </row>
    <row r="667" spans="1:37" ht="15.75">
      <c r="A667" s="256">
        <v>7</v>
      </c>
      <c r="B667" s="779" t="s">
        <v>163</v>
      </c>
      <c r="C667" s="891">
        <f t="shared" si="75"/>
        <v>4568979</v>
      </c>
      <c r="D667" s="769">
        <f t="shared" si="76"/>
        <v>532.5397</v>
      </c>
      <c r="E667" s="469">
        <f t="shared" si="73"/>
        <v>532.5396999999999</v>
      </c>
      <c r="F667" s="352">
        <f t="shared" si="74"/>
        <v>0.9999999999999998</v>
      </c>
      <c r="G667" s="236"/>
      <c r="H667" s="236"/>
      <c r="K667" s="679" t="s">
        <v>163</v>
      </c>
      <c r="L667" s="1040">
        <v>3056143</v>
      </c>
      <c r="M667" s="1044">
        <v>1512836</v>
      </c>
      <c r="N667" s="318"/>
      <c r="O667" s="178">
        <f t="shared" si="77"/>
        <v>4568979</v>
      </c>
      <c r="P667" s="201"/>
      <c r="R667" s="200" t="s">
        <v>151</v>
      </c>
      <c r="S667" s="322">
        <f t="shared" si="78"/>
        <v>3056143</v>
      </c>
      <c r="T667" s="179">
        <f t="shared" si="79"/>
        <v>305.6143</v>
      </c>
      <c r="U667" s="319">
        <f t="shared" si="80"/>
        <v>1512836</v>
      </c>
      <c r="V667" s="179">
        <f t="shared" si="81"/>
        <v>226.9254</v>
      </c>
      <c r="W667" s="24"/>
      <c r="X667" s="318">
        <f t="shared" si="82"/>
        <v>0</v>
      </c>
      <c r="Y667" s="182">
        <f t="shared" si="83"/>
        <v>0</v>
      </c>
      <c r="Z667" s="24"/>
      <c r="AA667" s="179">
        <f t="shared" si="84"/>
        <v>532.5397</v>
      </c>
      <c r="AH667" s="184" t="s">
        <v>162</v>
      </c>
      <c r="AI667" s="79"/>
      <c r="AJ667" s="79"/>
      <c r="AK667" s="179">
        <f t="shared" si="85"/>
        <v>0</v>
      </c>
    </row>
    <row r="668" spans="1:37" ht="15.75">
      <c r="A668" s="256">
        <v>8</v>
      </c>
      <c r="B668" s="779" t="s">
        <v>164</v>
      </c>
      <c r="C668" s="891">
        <f t="shared" si="75"/>
        <v>3571612</v>
      </c>
      <c r="D668" s="769">
        <f t="shared" si="76"/>
        <v>413.3794</v>
      </c>
      <c r="E668" s="469">
        <f t="shared" si="73"/>
        <v>413.3794</v>
      </c>
      <c r="F668" s="352">
        <f t="shared" si="74"/>
        <v>1</v>
      </c>
      <c r="G668" s="236"/>
      <c r="H668" s="236"/>
      <c r="K668" s="680" t="s">
        <v>164</v>
      </c>
      <c r="L668" s="1040">
        <v>2447248</v>
      </c>
      <c r="M668" s="1044">
        <v>1124364</v>
      </c>
      <c r="N668" s="318"/>
      <c r="O668" s="178">
        <f t="shared" si="77"/>
        <v>3571612</v>
      </c>
      <c r="P668" s="201"/>
      <c r="R668" s="203" t="s">
        <v>152</v>
      </c>
      <c r="S668" s="322">
        <f t="shared" si="78"/>
        <v>2447248</v>
      </c>
      <c r="T668" s="179">
        <f t="shared" si="79"/>
        <v>244.7248</v>
      </c>
      <c r="U668" s="319">
        <f t="shared" si="80"/>
        <v>1124364</v>
      </c>
      <c r="V668" s="179">
        <f t="shared" si="81"/>
        <v>168.6546</v>
      </c>
      <c r="W668" s="24"/>
      <c r="X668" s="318">
        <f t="shared" si="82"/>
        <v>0</v>
      </c>
      <c r="Y668" s="182">
        <f t="shared" si="83"/>
        <v>0</v>
      </c>
      <c r="Z668" s="24"/>
      <c r="AA668" s="179">
        <f t="shared" si="84"/>
        <v>413.3794</v>
      </c>
      <c r="AH668" s="184" t="s">
        <v>164</v>
      </c>
      <c r="AI668" s="79"/>
      <c r="AJ668" s="79"/>
      <c r="AK668" s="179">
        <f t="shared" si="85"/>
        <v>0</v>
      </c>
    </row>
    <row r="669" spans="1:37" ht="15.75">
      <c r="A669" s="256">
        <v>9</v>
      </c>
      <c r="B669" s="779" t="s">
        <v>165</v>
      </c>
      <c r="C669" s="891">
        <f t="shared" si="75"/>
        <v>13466148</v>
      </c>
      <c r="D669" s="769">
        <f t="shared" si="76"/>
        <v>1533.21565</v>
      </c>
      <c r="E669" s="469">
        <f t="shared" si="73"/>
        <v>1533.2157200000001</v>
      </c>
      <c r="F669" s="352">
        <f t="shared" si="74"/>
        <v>1.0000000456556781</v>
      </c>
      <c r="G669" s="236"/>
      <c r="H669" s="236"/>
      <c r="K669" s="681" t="s">
        <v>165</v>
      </c>
      <c r="L669" s="1040">
        <v>9734131</v>
      </c>
      <c r="M669" s="1044">
        <v>3732017</v>
      </c>
      <c r="N669" s="318"/>
      <c r="O669" s="178">
        <f t="shared" si="77"/>
        <v>13466148</v>
      </c>
      <c r="P669" s="201"/>
      <c r="R669" s="200" t="s">
        <v>153</v>
      </c>
      <c r="S669" s="322">
        <f t="shared" si="78"/>
        <v>9734131</v>
      </c>
      <c r="T669" s="179">
        <f t="shared" si="79"/>
        <v>973.4131</v>
      </c>
      <c r="U669" s="319">
        <f t="shared" si="80"/>
        <v>3732017</v>
      </c>
      <c r="V669" s="179">
        <f t="shared" si="81"/>
        <v>559.80255</v>
      </c>
      <c r="W669" s="24"/>
      <c r="X669" s="318">
        <f t="shared" si="82"/>
        <v>0</v>
      </c>
      <c r="Y669" s="182">
        <f t="shared" si="83"/>
        <v>0</v>
      </c>
      <c r="Z669" s="24"/>
      <c r="AA669" s="179">
        <f t="shared" si="84"/>
        <v>1533.21565</v>
      </c>
      <c r="AH669" s="184" t="s">
        <v>165</v>
      </c>
      <c r="AI669" s="79"/>
      <c r="AJ669" s="79"/>
      <c r="AK669" s="179">
        <f t="shared" si="85"/>
        <v>0</v>
      </c>
    </row>
    <row r="670" spans="1:37" ht="15.75">
      <c r="A670" s="256">
        <v>10</v>
      </c>
      <c r="B670" s="779" t="s">
        <v>166</v>
      </c>
      <c r="C670" s="891">
        <f t="shared" si="75"/>
        <v>9444661</v>
      </c>
      <c r="D670" s="769">
        <f t="shared" si="76"/>
        <v>1104.3983</v>
      </c>
      <c r="E670" s="469">
        <f t="shared" si="73"/>
        <v>1104.3982999999998</v>
      </c>
      <c r="F670" s="352">
        <f t="shared" si="74"/>
        <v>0.9999999999999998</v>
      </c>
      <c r="G670" s="236"/>
      <c r="H670" s="236"/>
      <c r="K670" s="681" t="s">
        <v>166</v>
      </c>
      <c r="L670" s="1040">
        <v>6246017</v>
      </c>
      <c r="M670" s="1044">
        <v>3198644</v>
      </c>
      <c r="N670" s="318"/>
      <c r="O670" s="178">
        <f t="shared" si="77"/>
        <v>9444661</v>
      </c>
      <c r="P670" s="202"/>
      <c r="R670" s="200" t="s">
        <v>154</v>
      </c>
      <c r="S670" s="322">
        <f t="shared" si="78"/>
        <v>6246017</v>
      </c>
      <c r="T670" s="179">
        <f t="shared" si="79"/>
        <v>624.6017</v>
      </c>
      <c r="U670" s="319">
        <f t="shared" si="80"/>
        <v>3198644</v>
      </c>
      <c r="V670" s="179">
        <f t="shared" si="81"/>
        <v>479.7966</v>
      </c>
      <c r="W670" s="24"/>
      <c r="X670" s="318">
        <f t="shared" si="82"/>
        <v>0</v>
      </c>
      <c r="Y670" s="182">
        <f t="shared" si="83"/>
        <v>0</v>
      </c>
      <c r="Z670" s="24"/>
      <c r="AA670" s="179">
        <f t="shared" si="84"/>
        <v>1104.3983</v>
      </c>
      <c r="AH670" s="184" t="s">
        <v>166</v>
      </c>
      <c r="AI670" s="79"/>
      <c r="AJ670" s="79"/>
      <c r="AK670" s="179">
        <f t="shared" si="85"/>
        <v>0</v>
      </c>
    </row>
    <row r="671" spans="1:37" ht="15.75">
      <c r="A671" s="256">
        <v>11</v>
      </c>
      <c r="B671" s="779" t="s">
        <v>145</v>
      </c>
      <c r="C671" s="891">
        <f t="shared" si="75"/>
        <v>2512076</v>
      </c>
      <c r="D671" s="769">
        <f t="shared" si="76"/>
        <v>293.9768</v>
      </c>
      <c r="E671" s="469">
        <f t="shared" si="73"/>
        <v>293.97685</v>
      </c>
      <c r="F671" s="352">
        <f t="shared" si="74"/>
        <v>1.0000001700814485</v>
      </c>
      <c r="G671" s="236"/>
      <c r="H671" s="236"/>
      <c r="K671" s="679" t="s">
        <v>145</v>
      </c>
      <c r="L671" s="1040">
        <v>1656692</v>
      </c>
      <c r="M671" s="1045">
        <v>855384</v>
      </c>
      <c r="N671" s="321"/>
      <c r="O671" s="178">
        <f t="shared" si="77"/>
        <v>2512076</v>
      </c>
      <c r="P671" s="202"/>
      <c r="R671" s="203" t="s">
        <v>155</v>
      </c>
      <c r="S671" s="322">
        <f t="shared" si="78"/>
        <v>1656692</v>
      </c>
      <c r="T671" s="179">
        <f t="shared" si="79"/>
        <v>165.6692</v>
      </c>
      <c r="U671" s="319">
        <f t="shared" si="80"/>
        <v>855384</v>
      </c>
      <c r="V671" s="179">
        <f t="shared" si="81"/>
        <v>128.3076</v>
      </c>
      <c r="W671" s="24"/>
      <c r="X671" s="318">
        <f t="shared" si="82"/>
        <v>0</v>
      </c>
      <c r="Y671" s="182">
        <f t="shared" si="83"/>
        <v>0</v>
      </c>
      <c r="Z671" s="24"/>
      <c r="AA671" s="179">
        <f t="shared" si="84"/>
        <v>293.9768</v>
      </c>
      <c r="AH671" s="188" t="s">
        <v>145</v>
      </c>
      <c r="AI671" s="79"/>
      <c r="AJ671" s="79"/>
      <c r="AK671" s="179">
        <f t="shared" si="85"/>
        <v>0</v>
      </c>
    </row>
    <row r="672" spans="1:37" ht="15.75">
      <c r="A672" s="256">
        <v>12</v>
      </c>
      <c r="B672" s="779" t="s">
        <v>146</v>
      </c>
      <c r="C672" s="891">
        <f t="shared" si="75"/>
        <v>1657103</v>
      </c>
      <c r="D672" s="769">
        <f t="shared" si="76"/>
        <v>189.00155</v>
      </c>
      <c r="E672" s="469">
        <f t="shared" si="73"/>
        <v>189.00155</v>
      </c>
      <c r="F672" s="352">
        <f t="shared" si="74"/>
        <v>1</v>
      </c>
      <c r="G672" s="236"/>
      <c r="H672" s="236"/>
      <c r="K672" s="679" t="s">
        <v>146</v>
      </c>
      <c r="L672" s="1040">
        <v>1191278</v>
      </c>
      <c r="M672" s="1045">
        <v>465825</v>
      </c>
      <c r="N672" s="318"/>
      <c r="O672" s="178">
        <f t="shared" si="77"/>
        <v>1657103</v>
      </c>
      <c r="P672" s="202"/>
      <c r="R672" s="200" t="s">
        <v>156</v>
      </c>
      <c r="S672" s="322">
        <f t="shared" si="78"/>
        <v>1191278</v>
      </c>
      <c r="T672" s="179">
        <f t="shared" si="79"/>
        <v>119.1278</v>
      </c>
      <c r="U672" s="319">
        <f t="shared" si="80"/>
        <v>465825</v>
      </c>
      <c r="V672" s="179">
        <f t="shared" si="81"/>
        <v>69.87375</v>
      </c>
      <c r="W672" s="24"/>
      <c r="X672" s="318">
        <f t="shared" si="82"/>
        <v>0</v>
      </c>
      <c r="Y672" s="182">
        <f t="shared" si="83"/>
        <v>0</v>
      </c>
      <c r="Z672" s="24"/>
      <c r="AA672" s="179">
        <f t="shared" si="84"/>
        <v>189.00155</v>
      </c>
      <c r="AH672" s="184" t="s">
        <v>146</v>
      </c>
      <c r="AI672" s="79"/>
      <c r="AJ672" s="79"/>
      <c r="AK672" s="179">
        <f t="shared" si="85"/>
        <v>0</v>
      </c>
    </row>
    <row r="673" spans="1:37" ht="15.75">
      <c r="A673" s="256">
        <v>13</v>
      </c>
      <c r="B673" s="779" t="s">
        <v>147</v>
      </c>
      <c r="C673" s="891">
        <f t="shared" si="75"/>
        <v>6390217</v>
      </c>
      <c r="D673" s="769">
        <f t="shared" si="76"/>
        <v>754.3331000000001</v>
      </c>
      <c r="E673" s="469">
        <f t="shared" si="73"/>
        <v>754.3331000000001</v>
      </c>
      <c r="F673" s="352">
        <f aca="true" t="shared" si="86" ref="F673:F682">E673/D673</f>
        <v>1</v>
      </c>
      <c r="G673" s="236"/>
      <c r="H673" s="236"/>
      <c r="K673" s="679" t="s">
        <v>147</v>
      </c>
      <c r="L673" s="1041">
        <v>4083989</v>
      </c>
      <c r="M673" s="1044">
        <v>2306228</v>
      </c>
      <c r="N673" s="318"/>
      <c r="O673" s="178">
        <f t="shared" si="77"/>
        <v>6390217</v>
      </c>
      <c r="P673" s="202"/>
      <c r="R673" s="317" t="s">
        <v>157</v>
      </c>
      <c r="S673" s="322">
        <f t="shared" si="78"/>
        <v>4083989</v>
      </c>
      <c r="T673" s="179">
        <f t="shared" si="79"/>
        <v>408.3989</v>
      </c>
      <c r="U673" s="319">
        <f t="shared" si="80"/>
        <v>2306228</v>
      </c>
      <c r="V673" s="179">
        <f t="shared" si="81"/>
        <v>345.9342</v>
      </c>
      <c r="W673" s="24"/>
      <c r="X673" s="318">
        <f t="shared" si="82"/>
        <v>0</v>
      </c>
      <c r="Y673" s="182">
        <f t="shared" si="83"/>
        <v>0</v>
      </c>
      <c r="Z673" s="24"/>
      <c r="AA673" s="179">
        <f t="shared" si="84"/>
        <v>754.3331000000001</v>
      </c>
      <c r="AH673" s="221" t="s">
        <v>147</v>
      </c>
      <c r="AI673" s="79"/>
      <c r="AJ673" s="79"/>
      <c r="AK673" s="179">
        <f t="shared" si="85"/>
        <v>0</v>
      </c>
    </row>
    <row r="674" spans="1:37" ht="15.75">
      <c r="A674" s="256">
        <v>14</v>
      </c>
      <c r="B674" s="779" t="s">
        <v>148</v>
      </c>
      <c r="C674" s="891">
        <f t="shared" si="75"/>
        <v>5105683</v>
      </c>
      <c r="D674" s="769">
        <f t="shared" si="76"/>
        <v>583.8439000000001</v>
      </c>
      <c r="E674" s="469">
        <f t="shared" si="73"/>
        <v>583.843863</v>
      </c>
      <c r="F674" s="352">
        <f t="shared" si="86"/>
        <v>0.9999999366268963</v>
      </c>
      <c r="G674" s="236"/>
      <c r="H674" s="236"/>
      <c r="K674" s="679" t="s">
        <v>148</v>
      </c>
      <c r="L674" s="1041">
        <v>3640171</v>
      </c>
      <c r="M674" s="1044">
        <v>1465512</v>
      </c>
      <c r="N674" s="318"/>
      <c r="O674" s="178">
        <f t="shared" si="77"/>
        <v>5105683</v>
      </c>
      <c r="P674" s="202"/>
      <c r="R674" s="317" t="s">
        <v>158</v>
      </c>
      <c r="S674" s="322">
        <f t="shared" si="78"/>
        <v>3640171</v>
      </c>
      <c r="T674" s="179">
        <f t="shared" si="79"/>
        <v>364.0171</v>
      </c>
      <c r="U674" s="319">
        <f t="shared" si="80"/>
        <v>1465512</v>
      </c>
      <c r="V674" s="179">
        <f t="shared" si="81"/>
        <v>219.8268</v>
      </c>
      <c r="W674" s="24"/>
      <c r="X674" s="318">
        <f t="shared" si="82"/>
        <v>0</v>
      </c>
      <c r="Y674" s="182">
        <f t="shared" si="83"/>
        <v>0</v>
      </c>
      <c r="Z674" s="24"/>
      <c r="AA674" s="179">
        <f t="shared" si="84"/>
        <v>583.8439000000001</v>
      </c>
      <c r="AH674" s="221" t="s">
        <v>148</v>
      </c>
      <c r="AI674" s="79"/>
      <c r="AJ674" s="79"/>
      <c r="AK674" s="179">
        <f t="shared" si="85"/>
        <v>0</v>
      </c>
    </row>
    <row r="675" spans="1:37" ht="15.75">
      <c r="A675" s="256">
        <v>15</v>
      </c>
      <c r="B675" s="779" t="s">
        <v>149</v>
      </c>
      <c r="C675" s="891">
        <f t="shared" si="75"/>
        <v>2276472</v>
      </c>
      <c r="D675" s="769">
        <f t="shared" si="76"/>
        <v>265.82725</v>
      </c>
      <c r="E675" s="469">
        <f t="shared" si="73"/>
        <v>265.82725</v>
      </c>
      <c r="F675" s="352">
        <f t="shared" si="86"/>
        <v>1</v>
      </c>
      <c r="G675" s="236"/>
      <c r="H675" s="236"/>
      <c r="K675" s="679" t="s">
        <v>149</v>
      </c>
      <c r="L675" s="1041">
        <v>1512871</v>
      </c>
      <c r="M675" s="1044">
        <v>763601</v>
      </c>
      <c r="N675" s="318"/>
      <c r="O675" s="178">
        <f t="shared" si="77"/>
        <v>2276472</v>
      </c>
      <c r="P675" s="202"/>
      <c r="R675" s="317" t="s">
        <v>159</v>
      </c>
      <c r="S675" s="322">
        <f t="shared" si="78"/>
        <v>1512871</v>
      </c>
      <c r="T675" s="179">
        <f t="shared" si="79"/>
        <v>151.2871</v>
      </c>
      <c r="U675" s="319">
        <f t="shared" si="80"/>
        <v>763601</v>
      </c>
      <c r="V675" s="179">
        <f t="shared" si="81"/>
        <v>114.54015</v>
      </c>
      <c r="W675" s="24"/>
      <c r="X675" s="318">
        <f t="shared" si="82"/>
        <v>0</v>
      </c>
      <c r="Y675" s="182">
        <f t="shared" si="83"/>
        <v>0</v>
      </c>
      <c r="Z675" s="24"/>
      <c r="AA675" s="179">
        <f t="shared" si="84"/>
        <v>265.82725</v>
      </c>
      <c r="AH675" s="221" t="s">
        <v>149</v>
      </c>
      <c r="AI675" s="79"/>
      <c r="AJ675" s="79"/>
      <c r="AK675" s="179">
        <f t="shared" si="85"/>
        <v>0</v>
      </c>
    </row>
    <row r="676" spans="1:37" ht="15.75">
      <c r="A676" s="256">
        <v>16</v>
      </c>
      <c r="B676" s="779" t="s">
        <v>150</v>
      </c>
      <c r="C676" s="891">
        <f t="shared" si="75"/>
        <v>3917689</v>
      </c>
      <c r="D676" s="769">
        <f t="shared" si="76"/>
        <v>451.77385000000004</v>
      </c>
      <c r="E676" s="469">
        <f t="shared" si="73"/>
        <v>451.77385000000004</v>
      </c>
      <c r="F676" s="352">
        <f t="shared" si="86"/>
        <v>1</v>
      </c>
      <c r="G676" s="236"/>
      <c r="H676" s="236"/>
      <c r="K676" s="679" t="s">
        <v>150</v>
      </c>
      <c r="L676" s="1041">
        <v>2717590</v>
      </c>
      <c r="M676" s="1044">
        <v>1200099</v>
      </c>
      <c r="N676" s="318"/>
      <c r="O676" s="178">
        <f t="shared" si="77"/>
        <v>3917689</v>
      </c>
      <c r="P676" s="202"/>
      <c r="R676" s="317" t="s">
        <v>160</v>
      </c>
      <c r="S676" s="322">
        <f t="shared" si="78"/>
        <v>2717590</v>
      </c>
      <c r="T676" s="179">
        <f t="shared" si="79"/>
        <v>271.759</v>
      </c>
      <c r="U676" s="319">
        <f t="shared" si="80"/>
        <v>1200099</v>
      </c>
      <c r="V676" s="179">
        <f t="shared" si="81"/>
        <v>180.01485</v>
      </c>
      <c r="W676" s="24"/>
      <c r="X676" s="318">
        <f t="shared" si="82"/>
        <v>0</v>
      </c>
      <c r="Y676" s="182">
        <f t="shared" si="83"/>
        <v>0</v>
      </c>
      <c r="Z676" s="24"/>
      <c r="AA676" s="179">
        <f t="shared" si="84"/>
        <v>451.77385000000004</v>
      </c>
      <c r="AH676" s="221" t="s">
        <v>150</v>
      </c>
      <c r="AI676" s="79"/>
      <c r="AJ676" s="79"/>
      <c r="AK676" s="179">
        <f t="shared" si="85"/>
        <v>0</v>
      </c>
    </row>
    <row r="677" spans="1:37" ht="15.75">
      <c r="A677" s="256">
        <v>17</v>
      </c>
      <c r="B677" s="779" t="s">
        <v>151</v>
      </c>
      <c r="C677" s="891">
        <f t="shared" si="75"/>
        <v>1542752</v>
      </c>
      <c r="D677" s="769">
        <f t="shared" si="76"/>
        <v>175.84609999999998</v>
      </c>
      <c r="E677" s="469">
        <f t="shared" si="73"/>
        <v>175.8461</v>
      </c>
      <c r="F677" s="352">
        <f t="shared" si="86"/>
        <v>1.0000000000000002</v>
      </c>
      <c r="G677" s="236"/>
      <c r="H677" s="236"/>
      <c r="K677" s="679" t="s">
        <v>151</v>
      </c>
      <c r="L677" s="1041">
        <v>1111334</v>
      </c>
      <c r="M677" s="1044">
        <v>431418</v>
      </c>
      <c r="N677" s="318"/>
      <c r="O677" s="178">
        <f t="shared" si="77"/>
        <v>1542752</v>
      </c>
      <c r="P677" s="202"/>
      <c r="R677" s="317" t="s">
        <v>161</v>
      </c>
      <c r="S677" s="322">
        <f t="shared" si="78"/>
        <v>1111334</v>
      </c>
      <c r="T677" s="179">
        <f t="shared" si="79"/>
        <v>111.1334</v>
      </c>
      <c r="U677" s="319">
        <f t="shared" si="80"/>
        <v>431418</v>
      </c>
      <c r="V677" s="179">
        <f t="shared" si="81"/>
        <v>64.7127</v>
      </c>
      <c r="W677" s="24"/>
      <c r="X677" s="318">
        <f t="shared" si="82"/>
        <v>0</v>
      </c>
      <c r="Y677" s="182">
        <f t="shared" si="83"/>
        <v>0</v>
      </c>
      <c r="Z677" s="24"/>
      <c r="AA677" s="179">
        <f t="shared" si="84"/>
        <v>175.84609999999998</v>
      </c>
      <c r="AH677" s="221" t="s">
        <v>151</v>
      </c>
      <c r="AI677" s="79"/>
      <c r="AJ677" s="79"/>
      <c r="AK677" s="179">
        <f t="shared" si="85"/>
        <v>0</v>
      </c>
    </row>
    <row r="678" spans="1:37" ht="15.75">
      <c r="A678" s="256">
        <v>18</v>
      </c>
      <c r="B678" s="779" t="s">
        <v>152</v>
      </c>
      <c r="C678" s="891">
        <f t="shared" si="75"/>
        <v>7250808</v>
      </c>
      <c r="D678" s="769">
        <f t="shared" si="76"/>
        <v>860.4712999999999</v>
      </c>
      <c r="E678" s="469">
        <f t="shared" si="73"/>
        <v>860.4712999999999</v>
      </c>
      <c r="F678" s="352">
        <f t="shared" si="86"/>
        <v>1</v>
      </c>
      <c r="G678" s="236"/>
      <c r="H678" s="236"/>
      <c r="K678" s="679" t="s">
        <v>152</v>
      </c>
      <c r="L678" s="1041">
        <v>4542998</v>
      </c>
      <c r="M678" s="1044">
        <v>2707810</v>
      </c>
      <c r="N678" s="318"/>
      <c r="O678" s="178">
        <f t="shared" si="77"/>
        <v>7250808</v>
      </c>
      <c r="P678" s="202"/>
      <c r="R678" s="317" t="s">
        <v>162</v>
      </c>
      <c r="S678" s="322">
        <f t="shared" si="78"/>
        <v>4542998</v>
      </c>
      <c r="T678" s="179">
        <f t="shared" si="79"/>
        <v>454.2998</v>
      </c>
      <c r="U678" s="319">
        <f t="shared" si="80"/>
        <v>2707810</v>
      </c>
      <c r="V678" s="179">
        <f t="shared" si="81"/>
        <v>406.1715</v>
      </c>
      <c r="W678" s="24"/>
      <c r="X678" s="318">
        <f t="shared" si="82"/>
        <v>0</v>
      </c>
      <c r="Y678" s="182">
        <f t="shared" si="83"/>
        <v>0</v>
      </c>
      <c r="Z678" s="24"/>
      <c r="AA678" s="179">
        <f t="shared" si="84"/>
        <v>860.4712999999999</v>
      </c>
      <c r="AH678" s="221" t="s">
        <v>152</v>
      </c>
      <c r="AI678" s="79"/>
      <c r="AJ678" s="79"/>
      <c r="AK678" s="179">
        <f t="shared" si="85"/>
        <v>0</v>
      </c>
    </row>
    <row r="679" spans="1:37" ht="15.75">
      <c r="A679" s="256">
        <v>19</v>
      </c>
      <c r="B679" s="779" t="s">
        <v>153</v>
      </c>
      <c r="C679" s="891">
        <f t="shared" si="75"/>
        <v>3909653</v>
      </c>
      <c r="D679" s="769">
        <f t="shared" si="76"/>
        <v>462.61235</v>
      </c>
      <c r="E679" s="469">
        <f t="shared" si="73"/>
        <v>462.61235</v>
      </c>
      <c r="F679" s="352">
        <f t="shared" si="86"/>
        <v>1</v>
      </c>
      <c r="G679" s="236"/>
      <c r="H679" s="236"/>
      <c r="K679" s="679" t="s">
        <v>153</v>
      </c>
      <c r="L679" s="1041">
        <v>2476712</v>
      </c>
      <c r="M679" s="1044">
        <v>1432941</v>
      </c>
      <c r="N679" s="318"/>
      <c r="O679" s="178">
        <f t="shared" si="77"/>
        <v>3909653</v>
      </c>
      <c r="P679" s="202"/>
      <c r="R679" s="317" t="s">
        <v>163</v>
      </c>
      <c r="S679" s="322">
        <f t="shared" si="78"/>
        <v>2476712</v>
      </c>
      <c r="T679" s="179">
        <f t="shared" si="79"/>
        <v>247.6712</v>
      </c>
      <c r="U679" s="319">
        <f t="shared" si="80"/>
        <v>1432941</v>
      </c>
      <c r="V679" s="179">
        <f t="shared" si="81"/>
        <v>214.94115</v>
      </c>
      <c r="W679" s="24"/>
      <c r="X679" s="318">
        <f t="shared" si="82"/>
        <v>0</v>
      </c>
      <c r="Y679" s="182">
        <f t="shared" si="83"/>
        <v>0</v>
      </c>
      <c r="Z679" s="24"/>
      <c r="AA679" s="179">
        <f t="shared" si="84"/>
        <v>462.61235</v>
      </c>
      <c r="AH679" s="221" t="s">
        <v>153</v>
      </c>
      <c r="AI679" s="79"/>
      <c r="AJ679" s="79"/>
      <c r="AK679" s="179">
        <f t="shared" si="85"/>
        <v>0</v>
      </c>
    </row>
    <row r="680" spans="1:37" ht="15.75">
      <c r="A680" s="256">
        <v>20</v>
      </c>
      <c r="B680" s="779" t="s">
        <v>154</v>
      </c>
      <c r="C680" s="891">
        <f t="shared" si="75"/>
        <v>7033320</v>
      </c>
      <c r="D680" s="769">
        <f t="shared" si="76"/>
        <v>808.78265</v>
      </c>
      <c r="E680" s="469">
        <f t="shared" si="73"/>
        <v>808.7826499999999</v>
      </c>
      <c r="F680" s="352">
        <f t="shared" si="86"/>
        <v>0.9999999999999999</v>
      </c>
      <c r="G680" s="236"/>
      <c r="H680" s="236"/>
      <c r="K680" s="679" t="s">
        <v>154</v>
      </c>
      <c r="L680" s="1041">
        <v>4924307</v>
      </c>
      <c r="M680" s="1044">
        <v>2109013</v>
      </c>
      <c r="N680" s="318"/>
      <c r="O680" s="178">
        <f t="shared" si="77"/>
        <v>7033320</v>
      </c>
      <c r="P680" s="202"/>
      <c r="R680" s="317" t="s">
        <v>164</v>
      </c>
      <c r="S680" s="322">
        <f t="shared" si="78"/>
        <v>4924307</v>
      </c>
      <c r="T680" s="179">
        <f t="shared" si="79"/>
        <v>492.4307</v>
      </c>
      <c r="U680" s="319">
        <f t="shared" si="80"/>
        <v>2109013</v>
      </c>
      <c r="V680" s="179">
        <f t="shared" si="81"/>
        <v>316.35195</v>
      </c>
      <c r="W680" s="24"/>
      <c r="X680" s="318">
        <f t="shared" si="82"/>
        <v>0</v>
      </c>
      <c r="Y680" s="182">
        <f t="shared" si="83"/>
        <v>0</v>
      </c>
      <c r="Z680" s="24"/>
      <c r="AA680" s="179">
        <f t="shared" si="84"/>
        <v>808.78265</v>
      </c>
      <c r="AH680" s="221" t="s">
        <v>154</v>
      </c>
      <c r="AI680" s="79"/>
      <c r="AJ680" s="79"/>
      <c r="AK680" s="179">
        <f t="shared" si="85"/>
        <v>0</v>
      </c>
    </row>
    <row r="681" spans="1:37" ht="15.75">
      <c r="A681" s="256">
        <v>21</v>
      </c>
      <c r="B681" s="779" t="s">
        <v>155</v>
      </c>
      <c r="C681" s="891">
        <f t="shared" si="75"/>
        <v>1105108</v>
      </c>
      <c r="D681" s="769">
        <f t="shared" si="76"/>
        <v>123.79155</v>
      </c>
      <c r="E681" s="469">
        <f t="shared" si="73"/>
        <v>123.79155</v>
      </c>
      <c r="F681" s="352">
        <f t="shared" si="86"/>
        <v>1</v>
      </c>
      <c r="G681" s="236"/>
      <c r="H681" s="236"/>
      <c r="K681" s="679" t="s">
        <v>155</v>
      </c>
      <c r="L681" s="1041">
        <v>839493</v>
      </c>
      <c r="M681" s="1044">
        <v>265615</v>
      </c>
      <c r="N681" s="318"/>
      <c r="O681" s="178">
        <f t="shared" si="77"/>
        <v>1105108</v>
      </c>
      <c r="P681" s="202"/>
      <c r="R681" s="317" t="s">
        <v>165</v>
      </c>
      <c r="S681" s="322">
        <f t="shared" si="78"/>
        <v>839493</v>
      </c>
      <c r="T681" s="179">
        <f t="shared" si="79"/>
        <v>83.9493</v>
      </c>
      <c r="U681" s="319">
        <f t="shared" si="80"/>
        <v>265615</v>
      </c>
      <c r="V681" s="179">
        <f t="shared" si="81"/>
        <v>39.84225</v>
      </c>
      <c r="W681" s="24"/>
      <c r="X681" s="318">
        <f t="shared" si="82"/>
        <v>0</v>
      </c>
      <c r="Y681" s="182">
        <f t="shared" si="83"/>
        <v>0</v>
      </c>
      <c r="Z681" s="24"/>
      <c r="AA681" s="179">
        <f t="shared" si="84"/>
        <v>123.79155</v>
      </c>
      <c r="AH681" s="221" t="s">
        <v>155</v>
      </c>
      <c r="AI681" s="79"/>
      <c r="AJ681" s="79"/>
      <c r="AK681" s="179">
        <f t="shared" si="85"/>
        <v>0</v>
      </c>
    </row>
    <row r="682" spans="1:37" ht="16.5" thickBot="1">
      <c r="A682" s="491">
        <v>22</v>
      </c>
      <c r="B682" s="784" t="s">
        <v>156</v>
      </c>
      <c r="C682" s="891">
        <f t="shared" si="75"/>
        <v>1830000</v>
      </c>
      <c r="D682" s="769">
        <f t="shared" si="76"/>
        <v>214.55</v>
      </c>
      <c r="E682" s="492">
        <f t="shared" si="73"/>
        <v>214.55</v>
      </c>
      <c r="F682" s="777">
        <f t="shared" si="86"/>
        <v>1</v>
      </c>
      <c r="G682" s="236"/>
      <c r="H682" s="236"/>
      <c r="K682" s="682" t="s">
        <v>156</v>
      </c>
      <c r="L682" s="1041">
        <v>1199000</v>
      </c>
      <c r="M682" s="1044">
        <v>631000</v>
      </c>
      <c r="N682" s="318"/>
      <c r="O682" s="178">
        <f t="shared" si="77"/>
        <v>1830000</v>
      </c>
      <c r="P682" s="202"/>
      <c r="R682" s="317" t="s">
        <v>166</v>
      </c>
      <c r="S682" s="322">
        <f t="shared" si="78"/>
        <v>1199000</v>
      </c>
      <c r="T682" s="179">
        <f t="shared" si="79"/>
        <v>119.9</v>
      </c>
      <c r="U682" s="319">
        <f t="shared" si="80"/>
        <v>631000</v>
      </c>
      <c r="V682" s="179">
        <f t="shared" si="81"/>
        <v>94.65</v>
      </c>
      <c r="W682" s="24"/>
      <c r="X682" s="318">
        <f t="shared" si="82"/>
        <v>0</v>
      </c>
      <c r="Y682" s="182">
        <f t="shared" si="83"/>
        <v>0</v>
      </c>
      <c r="Z682" s="24"/>
      <c r="AA682" s="179">
        <f t="shared" si="84"/>
        <v>214.55</v>
      </c>
      <c r="AH682" s="221" t="s">
        <v>156</v>
      </c>
      <c r="AI682" s="79"/>
      <c r="AJ682" s="79"/>
      <c r="AK682" s="179">
        <f t="shared" si="85"/>
        <v>0</v>
      </c>
    </row>
    <row r="683" spans="1:37" ht="16.5" thickBot="1">
      <c r="A683" s="1157" t="s">
        <v>20</v>
      </c>
      <c r="B683" s="1158"/>
      <c r="C683" s="676">
        <f>SUM(C661:C682)</f>
        <v>111335425</v>
      </c>
      <c r="D683" s="975">
        <f>SUM(D661:D682)</f>
        <v>12998.776549999999</v>
      </c>
      <c r="E683" s="975">
        <f>SUM(E661:E682)</f>
        <v>12998.776332999998</v>
      </c>
      <c r="F683" s="702">
        <f t="shared" si="74"/>
        <v>0.9999999833061212</v>
      </c>
      <c r="G683" s="236"/>
      <c r="H683" s="236"/>
      <c r="K683" s="79" t="s">
        <v>20</v>
      </c>
      <c r="L683" s="1042">
        <f>SUM(L660:L682)</f>
        <v>74030744</v>
      </c>
      <c r="M683" s="1042">
        <f>SUM(M660:M682)</f>
        <v>37304681</v>
      </c>
      <c r="N683" s="178">
        <f>SUM(N660:N682)</f>
        <v>0</v>
      </c>
      <c r="O683" s="178">
        <f>SUM(O660:O682)</f>
        <v>111335425</v>
      </c>
      <c r="P683" s="103">
        <f>SUM(P661:P682)</f>
        <v>0</v>
      </c>
      <c r="R683" s="316" t="s">
        <v>20</v>
      </c>
      <c r="S683" s="178">
        <f>SUM(S660:S682)</f>
        <v>74030744</v>
      </c>
      <c r="T683" s="179">
        <f>SUM(T660:T682)</f>
        <v>7403.0743999999995</v>
      </c>
      <c r="U683" s="178">
        <f>SUM(U660:U682)</f>
        <v>37304681</v>
      </c>
      <c r="V683" s="179">
        <f>SUM(V660:V682)</f>
        <v>5595.702149999999</v>
      </c>
      <c r="W683" s="182"/>
      <c r="X683" s="178">
        <f>SUM(X660:X682)</f>
        <v>0</v>
      </c>
      <c r="Y683" s="182">
        <f>SUM(Y661:Y682)</f>
        <v>0</v>
      </c>
      <c r="Z683" s="24"/>
      <c r="AA683" s="179">
        <f>SUM(AA661:AA682)</f>
        <v>12998.776549999999</v>
      </c>
      <c r="AH683" s="121" t="s">
        <v>20</v>
      </c>
      <c r="AI683" s="179">
        <f>SUM(AI661:AI682)</f>
        <v>0</v>
      </c>
      <c r="AJ683" s="179">
        <f>SUM(AJ661:AJ682)</f>
        <v>0</v>
      </c>
      <c r="AK683" s="179">
        <f>SUM(AK661:AK682)</f>
        <v>0</v>
      </c>
    </row>
    <row r="684" spans="1:25" ht="15.75">
      <c r="A684" s="551"/>
      <c r="B684" s="552"/>
      <c r="C684" s="564"/>
      <c r="D684" s="481"/>
      <c r="E684" s="507"/>
      <c r="F684" s="478"/>
      <c r="G684" s="236"/>
      <c r="H684" s="236"/>
      <c r="R684" s="3"/>
      <c r="S684" s="3"/>
      <c r="T684" s="3"/>
      <c r="U684" s="3"/>
      <c r="Y684" s="4"/>
    </row>
    <row r="685" spans="1:29" ht="15.75">
      <c r="A685" s="551"/>
      <c r="B685" s="552"/>
      <c r="C685" s="564"/>
      <c r="D685" s="481"/>
      <c r="E685" s="507"/>
      <c r="F685" s="478"/>
      <c r="G685" s="236"/>
      <c r="H685" s="236"/>
      <c r="I685" s="236"/>
      <c r="J685" s="236"/>
      <c r="AC685" s="4"/>
    </row>
    <row r="686" spans="1:29" ht="15.75">
      <c r="A686" s="551"/>
      <c r="B686" s="552"/>
      <c r="C686" s="564"/>
      <c r="D686" s="481"/>
      <c r="E686" s="507"/>
      <c r="F686" s="478"/>
      <c r="G686" s="236"/>
      <c r="H686" s="236"/>
      <c r="I686" s="236"/>
      <c r="J686" s="236"/>
      <c r="AC686" s="4"/>
    </row>
    <row r="687" spans="1:21" s="6" customFormat="1" ht="15.75">
      <c r="A687" s="551"/>
      <c r="B687" s="552"/>
      <c r="C687" s="564"/>
      <c r="D687" s="481"/>
      <c r="E687" s="507"/>
      <c r="F687" s="478"/>
      <c r="G687" s="236"/>
      <c r="H687" s="236"/>
      <c r="I687" s="236"/>
      <c r="J687" s="236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</row>
    <row r="688" spans="1:10" ht="15.75" customHeight="1">
      <c r="A688" s="1150" t="s">
        <v>421</v>
      </c>
      <c r="B688" s="1150"/>
      <c r="C688" s="1150"/>
      <c r="D688" s="1150"/>
      <c r="E688" s="1150"/>
      <c r="F688" s="1150"/>
      <c r="G688" s="236"/>
      <c r="H688" s="236"/>
      <c r="I688" s="236"/>
      <c r="J688" s="236"/>
    </row>
    <row r="689" spans="1:10" ht="16.5" thickBot="1">
      <c r="A689" s="551"/>
      <c r="B689" s="552"/>
      <c r="C689" s="564"/>
      <c r="D689" s="481"/>
      <c r="E689" s="1108" t="s">
        <v>106</v>
      </c>
      <c r="F689" s="1108"/>
      <c r="G689" s="236"/>
      <c r="H689" s="236"/>
      <c r="I689" s="236"/>
      <c r="J689" s="236"/>
    </row>
    <row r="690" spans="1:27" ht="112.5" customHeight="1" thickBot="1">
      <c r="A690" s="883" t="s">
        <v>34</v>
      </c>
      <c r="B690" s="884" t="s">
        <v>17</v>
      </c>
      <c r="C690" s="884" t="str">
        <f>C660</f>
        <v>No. of Meals served during 01.4.18 to 31.03.19  </v>
      </c>
      <c r="D690" s="884" t="s">
        <v>119</v>
      </c>
      <c r="E690" s="892" t="s">
        <v>120</v>
      </c>
      <c r="F690" s="783" t="s">
        <v>121</v>
      </c>
      <c r="G690" s="236"/>
      <c r="H690" s="236"/>
      <c r="K690" s="248" t="s">
        <v>60</v>
      </c>
      <c r="L690" s="23" t="s">
        <v>243</v>
      </c>
      <c r="M690" s="253" t="s">
        <v>244</v>
      </c>
      <c r="N690" s="249"/>
      <c r="O690" s="249" t="str">
        <f>M660</f>
        <v>No. of Meals served during Upr Pry     </v>
      </c>
      <c r="P690" s="254" t="s">
        <v>245</v>
      </c>
      <c r="Q690" s="23" t="s">
        <v>332</v>
      </c>
      <c r="R690" s="254" t="s">
        <v>245</v>
      </c>
      <c r="S690" s="250"/>
      <c r="T690" s="324" t="s">
        <v>291</v>
      </c>
      <c r="U690" s="3"/>
      <c r="V690" s="228"/>
      <c r="W690" s="23" t="s">
        <v>17</v>
      </c>
      <c r="X690" s="87" t="s">
        <v>218</v>
      </c>
      <c r="Y690" s="123" t="s">
        <v>219</v>
      </c>
      <c r="Z690" s="123" t="s">
        <v>220</v>
      </c>
      <c r="AA690" s="49"/>
    </row>
    <row r="691" spans="1:27" ht="15.75">
      <c r="A691" s="895">
        <v>1</v>
      </c>
      <c r="B691" s="780" t="s">
        <v>157</v>
      </c>
      <c r="C691" s="891">
        <f>C661</f>
        <v>7632425</v>
      </c>
      <c r="D691" s="769">
        <f>T691</f>
        <v>393.9002331</v>
      </c>
      <c r="E691" s="768">
        <f>D601</f>
        <v>379.9701564666667</v>
      </c>
      <c r="F691" s="896">
        <f>E691/D691</f>
        <v>0.9646355207162398</v>
      </c>
      <c r="G691" s="236"/>
      <c r="H691" s="236"/>
      <c r="K691" s="779" t="s">
        <v>157</v>
      </c>
      <c r="L691" s="318">
        <f aca="true" t="shared" si="87" ref="L691:L712">L661</f>
        <v>4767159</v>
      </c>
      <c r="M691" s="928">
        <f>(L691*4.35/100000)</f>
        <v>207.37141649999998</v>
      </c>
      <c r="N691" s="251"/>
      <c r="O691" s="320">
        <f>M661</f>
        <v>2865266</v>
      </c>
      <c r="P691" s="928">
        <f>(O691*6.51/100000)</f>
        <v>186.5288166</v>
      </c>
      <c r="Q691" s="318"/>
      <c r="R691" s="928">
        <f aca="true" t="shared" si="88" ref="R691:R713">(Q691*6.18/100000)</f>
        <v>0</v>
      </c>
      <c r="S691" s="255"/>
      <c r="T691" s="81">
        <f>M691+P691+R691</f>
        <v>393.9002331</v>
      </c>
      <c r="U691" s="3"/>
      <c r="V691" s="62"/>
      <c r="W691" s="184" t="s">
        <v>157</v>
      </c>
      <c r="X691" s="79"/>
      <c r="Y691" s="79"/>
      <c r="Z691" s="179">
        <f>SUM(X691:Y691)</f>
        <v>0</v>
      </c>
      <c r="AA691" s="4"/>
    </row>
    <row r="692" spans="1:27" ht="15.75">
      <c r="A692" s="586">
        <v>2</v>
      </c>
      <c r="B692" s="779" t="s">
        <v>158</v>
      </c>
      <c r="C692" s="583">
        <f aca="true" t="shared" si="89" ref="C692:C712">C662</f>
        <v>2054906</v>
      </c>
      <c r="D692" s="769">
        <f aca="true" t="shared" si="90" ref="D692:D712">T692</f>
        <v>106.4819598</v>
      </c>
      <c r="E692" s="469">
        <f aca="true" t="shared" si="91" ref="E692:E712">D602</f>
        <v>102.76205516666667</v>
      </c>
      <c r="F692" s="587">
        <f aca="true" t="shared" si="92" ref="F692:F713">E692/D692</f>
        <v>0.9650654003709149</v>
      </c>
      <c r="G692" s="236"/>
      <c r="H692" s="236"/>
      <c r="K692" s="779" t="s">
        <v>158</v>
      </c>
      <c r="L692" s="318">
        <f t="shared" si="87"/>
        <v>1263538</v>
      </c>
      <c r="M692" s="928">
        <f aca="true" t="shared" si="93" ref="M692:M712">(L692*4.35/100000)</f>
        <v>54.963902999999995</v>
      </c>
      <c r="N692" s="251"/>
      <c r="O692" s="320">
        <f aca="true" t="shared" si="94" ref="O692:O712">M662</f>
        <v>791368</v>
      </c>
      <c r="P692" s="928">
        <f aca="true" t="shared" si="95" ref="P692:P712">(O692*6.51/100000)</f>
        <v>51.5180568</v>
      </c>
      <c r="Q692" s="318"/>
      <c r="R692" s="928">
        <f t="shared" si="88"/>
        <v>0</v>
      </c>
      <c r="S692" s="255"/>
      <c r="T692" s="81">
        <f aca="true" t="shared" si="96" ref="T692:T713">M692+P692+R692</f>
        <v>106.4819598</v>
      </c>
      <c r="U692" s="3"/>
      <c r="V692" s="62"/>
      <c r="W692" s="184" t="s">
        <v>158</v>
      </c>
      <c r="X692" s="79"/>
      <c r="Y692" s="79"/>
      <c r="Z692" s="179">
        <f aca="true" t="shared" si="97" ref="Z692:Z712">SUM(X692:Y692)</f>
        <v>0</v>
      </c>
      <c r="AA692" s="4"/>
    </row>
    <row r="693" spans="1:27" ht="15.75">
      <c r="A693" s="586">
        <v>3</v>
      </c>
      <c r="B693" s="779" t="s">
        <v>159</v>
      </c>
      <c r="C693" s="583">
        <f t="shared" si="89"/>
        <v>7572383</v>
      </c>
      <c r="D693" s="769">
        <f t="shared" si="90"/>
        <v>392.5363893</v>
      </c>
      <c r="E693" s="469">
        <f t="shared" si="91"/>
        <v>378.7171705333333</v>
      </c>
      <c r="F693" s="587">
        <f t="shared" si="92"/>
        <v>0.9647950632263415</v>
      </c>
      <c r="G693" s="236"/>
      <c r="H693" s="236"/>
      <c r="K693" s="779" t="s">
        <v>159</v>
      </c>
      <c r="L693" s="318">
        <f t="shared" si="87"/>
        <v>4649340</v>
      </c>
      <c r="M693" s="928">
        <f t="shared" si="93"/>
        <v>202.24629</v>
      </c>
      <c r="N693" s="251"/>
      <c r="O693" s="320">
        <f t="shared" si="94"/>
        <v>2923043</v>
      </c>
      <c r="P693" s="928">
        <f t="shared" si="95"/>
        <v>190.2900993</v>
      </c>
      <c r="Q693" s="318"/>
      <c r="R693" s="928">
        <f t="shared" si="88"/>
        <v>0</v>
      </c>
      <c r="S693" s="255"/>
      <c r="T693" s="81">
        <f t="shared" si="96"/>
        <v>392.5363893</v>
      </c>
      <c r="U693" s="3"/>
      <c r="V693" s="62"/>
      <c r="W693" s="184" t="s">
        <v>159</v>
      </c>
      <c r="X693" s="79"/>
      <c r="Y693" s="79"/>
      <c r="Z693" s="179">
        <f t="shared" si="97"/>
        <v>0</v>
      </c>
      <c r="AA693" s="4"/>
    </row>
    <row r="694" spans="1:27" ht="15.75">
      <c r="A694" s="586">
        <v>4</v>
      </c>
      <c r="B694" s="779" t="s">
        <v>160</v>
      </c>
      <c r="C694" s="583">
        <f t="shared" si="89"/>
        <v>6850889</v>
      </c>
      <c r="D694" s="769">
        <f t="shared" si="90"/>
        <v>353.3082675</v>
      </c>
      <c r="E694" s="469">
        <f t="shared" si="91"/>
        <v>340.39395445</v>
      </c>
      <c r="F694" s="587">
        <f t="shared" si="92"/>
        <v>0.9634474643308482</v>
      </c>
      <c r="G694" s="236"/>
      <c r="H694" s="236"/>
      <c r="K694" s="779" t="s">
        <v>160</v>
      </c>
      <c r="L694" s="318">
        <f t="shared" si="87"/>
        <v>4290954</v>
      </c>
      <c r="M694" s="928">
        <f t="shared" si="93"/>
        <v>186.656499</v>
      </c>
      <c r="N694" s="251"/>
      <c r="O694" s="320">
        <f t="shared" si="94"/>
        <v>2559935</v>
      </c>
      <c r="P694" s="928">
        <f t="shared" si="95"/>
        <v>166.6517685</v>
      </c>
      <c r="Q694" s="321"/>
      <c r="R694" s="928">
        <f t="shared" si="88"/>
        <v>0</v>
      </c>
      <c r="S694" s="255"/>
      <c r="T694" s="81">
        <f t="shared" si="96"/>
        <v>353.3082675</v>
      </c>
      <c r="U694" s="3"/>
      <c r="V694" s="62"/>
      <c r="W694" s="184" t="s">
        <v>160</v>
      </c>
      <c r="X694" s="79"/>
      <c r="Y694" s="79"/>
      <c r="Z694" s="179">
        <f t="shared" si="97"/>
        <v>0</v>
      </c>
      <c r="AA694" s="4"/>
    </row>
    <row r="695" spans="1:27" ht="15.75">
      <c r="A695" s="586">
        <v>5</v>
      </c>
      <c r="B695" s="779" t="s">
        <v>161</v>
      </c>
      <c r="C695" s="583">
        <f t="shared" si="89"/>
        <v>5687272</v>
      </c>
      <c r="D695" s="769">
        <f t="shared" si="90"/>
        <v>287.9424696</v>
      </c>
      <c r="E695" s="469">
        <f t="shared" si="91"/>
        <v>276.3445198</v>
      </c>
      <c r="F695" s="587">
        <f t="shared" si="92"/>
        <v>0.9597212949652357</v>
      </c>
      <c r="G695" s="236"/>
      <c r="H695" s="236"/>
      <c r="K695" s="779" t="s">
        <v>161</v>
      </c>
      <c r="L695" s="318">
        <f t="shared" si="87"/>
        <v>3810136</v>
      </c>
      <c r="M695" s="928">
        <f t="shared" si="93"/>
        <v>165.74091599999997</v>
      </c>
      <c r="N695" s="251"/>
      <c r="O695" s="320">
        <f t="shared" si="94"/>
        <v>1877136</v>
      </c>
      <c r="P695" s="928">
        <f t="shared" si="95"/>
        <v>122.2015536</v>
      </c>
      <c r="Q695" s="318"/>
      <c r="R695" s="928">
        <f t="shared" si="88"/>
        <v>0</v>
      </c>
      <c r="S695" s="255"/>
      <c r="T695" s="81">
        <f t="shared" si="96"/>
        <v>287.9424696</v>
      </c>
      <c r="U695" s="3"/>
      <c r="V695" s="62"/>
      <c r="W695" s="184" t="s">
        <v>161</v>
      </c>
      <c r="X695" s="79"/>
      <c r="Y695" s="79"/>
      <c r="Z695" s="179">
        <f t="shared" si="97"/>
        <v>0</v>
      </c>
      <c r="AA695" s="4"/>
    </row>
    <row r="696" spans="1:27" ht="15.75">
      <c r="A696" s="586">
        <v>6</v>
      </c>
      <c r="B696" s="779" t="s">
        <v>162</v>
      </c>
      <c r="C696" s="583">
        <f t="shared" si="89"/>
        <v>5955269</v>
      </c>
      <c r="D696" s="769">
        <f t="shared" si="90"/>
        <v>304.10372309999997</v>
      </c>
      <c r="E696" s="469">
        <f t="shared" si="91"/>
        <v>289.8119146</v>
      </c>
      <c r="F696" s="587">
        <f t="shared" si="92"/>
        <v>0.953003506980083</v>
      </c>
      <c r="G696" s="236"/>
      <c r="H696" s="236"/>
      <c r="K696" s="779" t="s">
        <v>162</v>
      </c>
      <c r="L696" s="318">
        <f t="shared" si="87"/>
        <v>3869643</v>
      </c>
      <c r="M696" s="928">
        <f t="shared" si="93"/>
        <v>168.32947049999996</v>
      </c>
      <c r="N696" s="251"/>
      <c r="O696" s="320">
        <f t="shared" si="94"/>
        <v>2085626</v>
      </c>
      <c r="P696" s="928">
        <f t="shared" si="95"/>
        <v>135.7742526</v>
      </c>
      <c r="Q696" s="318"/>
      <c r="R696" s="928">
        <f t="shared" si="88"/>
        <v>0</v>
      </c>
      <c r="S696" s="255"/>
      <c r="T696" s="81">
        <f t="shared" si="96"/>
        <v>304.10372309999997</v>
      </c>
      <c r="U696" s="3"/>
      <c r="V696" s="62"/>
      <c r="W696" s="184" t="s">
        <v>163</v>
      </c>
      <c r="X696" s="79"/>
      <c r="Y696" s="79"/>
      <c r="Z696" s="179">
        <f t="shared" si="97"/>
        <v>0</v>
      </c>
      <c r="AA696" s="4"/>
    </row>
    <row r="697" spans="1:27" ht="15.75">
      <c r="A697" s="586">
        <v>7</v>
      </c>
      <c r="B697" s="779" t="s">
        <v>163</v>
      </c>
      <c r="C697" s="583">
        <f t="shared" si="89"/>
        <v>4568979</v>
      </c>
      <c r="D697" s="769">
        <f t="shared" si="90"/>
        <v>231.4278441</v>
      </c>
      <c r="E697" s="469">
        <f t="shared" si="91"/>
        <v>220.9482113</v>
      </c>
      <c r="F697" s="587">
        <f t="shared" si="92"/>
        <v>0.9547174937365284</v>
      </c>
      <c r="G697" s="236"/>
      <c r="H697" s="236"/>
      <c r="K697" s="779" t="s">
        <v>163</v>
      </c>
      <c r="L697" s="318">
        <f t="shared" si="87"/>
        <v>3056143</v>
      </c>
      <c r="M697" s="928">
        <f t="shared" si="93"/>
        <v>132.9422205</v>
      </c>
      <c r="N697" s="251"/>
      <c r="O697" s="320">
        <f t="shared" si="94"/>
        <v>1512836</v>
      </c>
      <c r="P697" s="928">
        <f t="shared" si="95"/>
        <v>98.4856236</v>
      </c>
      <c r="Q697" s="318"/>
      <c r="R697" s="928">
        <f t="shared" si="88"/>
        <v>0</v>
      </c>
      <c r="S697" s="255"/>
      <c r="T697" s="81">
        <f t="shared" si="96"/>
        <v>231.4278441</v>
      </c>
      <c r="U697" s="3"/>
      <c r="V697" s="62"/>
      <c r="W697" s="184" t="s">
        <v>162</v>
      </c>
      <c r="X697" s="79"/>
      <c r="Y697" s="79"/>
      <c r="Z697" s="179">
        <f t="shared" si="97"/>
        <v>0</v>
      </c>
      <c r="AA697" s="4"/>
    </row>
    <row r="698" spans="1:27" ht="15.75">
      <c r="A698" s="586">
        <v>8</v>
      </c>
      <c r="B698" s="779" t="s">
        <v>164</v>
      </c>
      <c r="C698" s="583">
        <f t="shared" si="89"/>
        <v>3571612</v>
      </c>
      <c r="D698" s="769">
        <f t="shared" si="90"/>
        <v>179.65138439999998</v>
      </c>
      <c r="E698" s="469">
        <f t="shared" si="91"/>
        <v>171.20477380000003</v>
      </c>
      <c r="F698" s="587">
        <f t="shared" si="92"/>
        <v>0.9529833258551835</v>
      </c>
      <c r="G698" s="236"/>
      <c r="H698" s="236"/>
      <c r="K698" s="779" t="s">
        <v>164</v>
      </c>
      <c r="L698" s="318">
        <f t="shared" si="87"/>
        <v>2447248</v>
      </c>
      <c r="M698" s="928">
        <f t="shared" si="93"/>
        <v>106.455288</v>
      </c>
      <c r="N698" s="251"/>
      <c r="O698" s="320">
        <f t="shared" si="94"/>
        <v>1124364</v>
      </c>
      <c r="P698" s="928">
        <f t="shared" si="95"/>
        <v>73.1960964</v>
      </c>
      <c r="Q698" s="318"/>
      <c r="R698" s="928">
        <f t="shared" si="88"/>
        <v>0</v>
      </c>
      <c r="S698" s="255"/>
      <c r="T698" s="81">
        <f t="shared" si="96"/>
        <v>179.65138439999998</v>
      </c>
      <c r="U698" s="3"/>
      <c r="V698" s="62"/>
      <c r="W698" s="184" t="s">
        <v>164</v>
      </c>
      <c r="X698" s="79"/>
      <c r="Y698" s="79"/>
      <c r="Z698" s="179">
        <f t="shared" si="97"/>
        <v>0</v>
      </c>
      <c r="AA698" s="4"/>
    </row>
    <row r="699" spans="1:27" ht="15.75">
      <c r="A699" s="586">
        <v>9</v>
      </c>
      <c r="B699" s="779" t="s">
        <v>165</v>
      </c>
      <c r="C699" s="583">
        <f t="shared" si="89"/>
        <v>13466148</v>
      </c>
      <c r="D699" s="769">
        <f t="shared" si="90"/>
        <v>666.3890051999999</v>
      </c>
      <c r="E699" s="469">
        <f t="shared" si="91"/>
        <v>640.8578461133334</v>
      </c>
      <c r="F699" s="587">
        <f t="shared" si="92"/>
        <v>0.9616873044311348</v>
      </c>
      <c r="G699" s="236"/>
      <c r="H699" s="236"/>
      <c r="K699" s="779" t="s">
        <v>165</v>
      </c>
      <c r="L699" s="318">
        <f t="shared" si="87"/>
        <v>9734131</v>
      </c>
      <c r="M699" s="928">
        <f t="shared" si="93"/>
        <v>423.43469849999997</v>
      </c>
      <c r="N699" s="251"/>
      <c r="O699" s="320">
        <f t="shared" si="94"/>
        <v>3732017</v>
      </c>
      <c r="P699" s="928">
        <f t="shared" si="95"/>
        <v>242.9543067</v>
      </c>
      <c r="Q699" s="318"/>
      <c r="R699" s="928">
        <f t="shared" si="88"/>
        <v>0</v>
      </c>
      <c r="S699" s="255"/>
      <c r="T699" s="81">
        <f t="shared" si="96"/>
        <v>666.3890051999999</v>
      </c>
      <c r="U699" s="3"/>
      <c r="V699" s="62"/>
      <c r="W699" s="184" t="s">
        <v>165</v>
      </c>
      <c r="X699" s="79"/>
      <c r="Y699" s="79"/>
      <c r="Z699" s="179">
        <f t="shared" si="97"/>
        <v>0</v>
      </c>
      <c r="AA699" s="4"/>
    </row>
    <row r="700" spans="1:27" ht="15.75">
      <c r="A700" s="586">
        <v>10</v>
      </c>
      <c r="B700" s="779" t="s">
        <v>166</v>
      </c>
      <c r="C700" s="583">
        <f t="shared" si="89"/>
        <v>9444661</v>
      </c>
      <c r="D700" s="769">
        <f t="shared" si="90"/>
        <v>479.9334639</v>
      </c>
      <c r="E700" s="469">
        <f t="shared" si="91"/>
        <v>460.06840809999994</v>
      </c>
      <c r="F700" s="587">
        <f t="shared" si="92"/>
        <v>0.9586087295547718</v>
      </c>
      <c r="G700" s="236"/>
      <c r="H700" s="236"/>
      <c r="K700" s="779" t="s">
        <v>166</v>
      </c>
      <c r="L700" s="318">
        <f t="shared" si="87"/>
        <v>6246017</v>
      </c>
      <c r="M700" s="928">
        <f t="shared" si="93"/>
        <v>271.7017395</v>
      </c>
      <c r="N700" s="251"/>
      <c r="O700" s="320">
        <f t="shared" si="94"/>
        <v>3198644</v>
      </c>
      <c r="P700" s="928">
        <f t="shared" si="95"/>
        <v>208.2317244</v>
      </c>
      <c r="Q700" s="318"/>
      <c r="R700" s="928">
        <f t="shared" si="88"/>
        <v>0</v>
      </c>
      <c r="S700" s="255"/>
      <c r="T700" s="81">
        <f t="shared" si="96"/>
        <v>479.9334639</v>
      </c>
      <c r="U700" s="3"/>
      <c r="V700" s="62"/>
      <c r="W700" s="184" t="s">
        <v>166</v>
      </c>
      <c r="X700" s="79"/>
      <c r="Y700" s="79"/>
      <c r="Z700" s="179">
        <f t="shared" si="97"/>
        <v>0</v>
      </c>
      <c r="AA700" s="4"/>
    </row>
    <row r="701" spans="1:27" ht="15.75">
      <c r="A701" s="586">
        <v>11</v>
      </c>
      <c r="B701" s="779" t="s">
        <v>145</v>
      </c>
      <c r="C701" s="583">
        <f t="shared" si="89"/>
        <v>2512076</v>
      </c>
      <c r="D701" s="769">
        <f t="shared" si="90"/>
        <v>127.75160039999999</v>
      </c>
      <c r="E701" s="469">
        <f t="shared" si="91"/>
        <v>121.76</v>
      </c>
      <c r="F701" s="587">
        <f t="shared" si="92"/>
        <v>0.9530996059443496</v>
      </c>
      <c r="G701" s="236"/>
      <c r="H701" s="236"/>
      <c r="K701" s="779" t="s">
        <v>145</v>
      </c>
      <c r="L701" s="318">
        <f t="shared" si="87"/>
        <v>1656692</v>
      </c>
      <c r="M701" s="928">
        <f t="shared" si="93"/>
        <v>72.06610199999999</v>
      </c>
      <c r="N701" s="251"/>
      <c r="O701" s="320">
        <f t="shared" si="94"/>
        <v>855384</v>
      </c>
      <c r="P701" s="928">
        <f t="shared" si="95"/>
        <v>55.6854984</v>
      </c>
      <c r="Q701" s="321"/>
      <c r="R701" s="928">
        <f t="shared" si="88"/>
        <v>0</v>
      </c>
      <c r="S701" s="255"/>
      <c r="T701" s="81">
        <f t="shared" si="96"/>
        <v>127.75160039999999</v>
      </c>
      <c r="U701" s="3"/>
      <c r="V701" s="62"/>
      <c r="W701" s="188" t="s">
        <v>145</v>
      </c>
      <c r="X701" s="79"/>
      <c r="Y701" s="79"/>
      <c r="Z701" s="179">
        <f t="shared" si="97"/>
        <v>0</v>
      </c>
      <c r="AA701" s="4"/>
    </row>
    <row r="702" spans="1:27" ht="15.75">
      <c r="A702" s="586">
        <v>12</v>
      </c>
      <c r="B702" s="779" t="s">
        <v>146</v>
      </c>
      <c r="C702" s="583">
        <f t="shared" si="89"/>
        <v>1657103</v>
      </c>
      <c r="D702" s="769">
        <f t="shared" si="90"/>
        <v>82.14580049999999</v>
      </c>
      <c r="E702" s="469">
        <f t="shared" si="91"/>
        <v>78.62</v>
      </c>
      <c r="F702" s="587">
        <f t="shared" si="92"/>
        <v>0.9570787492660688</v>
      </c>
      <c r="G702" s="236"/>
      <c r="H702" s="236"/>
      <c r="K702" s="779" t="s">
        <v>146</v>
      </c>
      <c r="L702" s="318">
        <f t="shared" si="87"/>
        <v>1191278</v>
      </c>
      <c r="M702" s="928">
        <f t="shared" si="93"/>
        <v>51.820592999999995</v>
      </c>
      <c r="N702" s="251"/>
      <c r="O702" s="320">
        <f t="shared" si="94"/>
        <v>465825</v>
      </c>
      <c r="P702" s="928">
        <f t="shared" si="95"/>
        <v>30.3252075</v>
      </c>
      <c r="Q702" s="318"/>
      <c r="R702" s="928">
        <f t="shared" si="88"/>
        <v>0</v>
      </c>
      <c r="S702" s="255"/>
      <c r="T702" s="81">
        <f t="shared" si="96"/>
        <v>82.14580049999999</v>
      </c>
      <c r="U702" s="3"/>
      <c r="V702" s="62"/>
      <c r="W702" s="184" t="s">
        <v>146</v>
      </c>
      <c r="X702" s="79"/>
      <c r="Y702" s="79"/>
      <c r="Z702" s="179">
        <f t="shared" si="97"/>
        <v>0</v>
      </c>
      <c r="AA702" s="4"/>
    </row>
    <row r="703" spans="1:27" ht="15.75">
      <c r="A703" s="586">
        <v>13</v>
      </c>
      <c r="B703" s="779" t="s">
        <v>147</v>
      </c>
      <c r="C703" s="583">
        <f t="shared" si="89"/>
        <v>6390217</v>
      </c>
      <c r="D703" s="769">
        <f t="shared" si="90"/>
        <v>327.7889643</v>
      </c>
      <c r="E703" s="469">
        <f t="shared" si="91"/>
        <v>312.31000000000006</v>
      </c>
      <c r="F703" s="587">
        <f>E703/D703</f>
        <v>0.95277765274052</v>
      </c>
      <c r="G703" s="236"/>
      <c r="H703" s="236"/>
      <c r="K703" s="779" t="s">
        <v>147</v>
      </c>
      <c r="L703" s="318">
        <f t="shared" si="87"/>
        <v>4083989</v>
      </c>
      <c r="M703" s="928">
        <f t="shared" si="93"/>
        <v>177.65352149999998</v>
      </c>
      <c r="N703" s="251"/>
      <c r="O703" s="320">
        <f t="shared" si="94"/>
        <v>2306228</v>
      </c>
      <c r="P703" s="928">
        <f t="shared" si="95"/>
        <v>150.1354428</v>
      </c>
      <c r="Q703" s="318"/>
      <c r="R703" s="928">
        <f t="shared" si="88"/>
        <v>0</v>
      </c>
      <c r="S703" s="255"/>
      <c r="T703" s="81">
        <f t="shared" si="96"/>
        <v>327.7889643</v>
      </c>
      <c r="U703" s="3"/>
      <c r="V703" s="62"/>
      <c r="W703" s="221" t="s">
        <v>147</v>
      </c>
      <c r="X703" s="79"/>
      <c r="Y703" s="79"/>
      <c r="Z703" s="179">
        <f t="shared" si="97"/>
        <v>0</v>
      </c>
      <c r="AA703" s="4"/>
    </row>
    <row r="704" spans="1:27" ht="15.75">
      <c r="A704" s="586">
        <v>14</v>
      </c>
      <c r="B704" s="779" t="s">
        <v>148</v>
      </c>
      <c r="C704" s="583">
        <f t="shared" si="89"/>
        <v>5105683</v>
      </c>
      <c r="D704" s="769">
        <f t="shared" si="90"/>
        <v>253.7522697</v>
      </c>
      <c r="E704" s="469">
        <f t="shared" si="91"/>
        <v>243.00000000000003</v>
      </c>
      <c r="F704" s="587">
        <f aca="true" t="shared" si="98" ref="F704:F712">E704/D704</f>
        <v>0.9576269023614571</v>
      </c>
      <c r="G704" s="236"/>
      <c r="H704" s="236"/>
      <c r="K704" s="779" t="s">
        <v>148</v>
      </c>
      <c r="L704" s="318">
        <f t="shared" si="87"/>
        <v>3640171</v>
      </c>
      <c r="M704" s="928">
        <f t="shared" si="93"/>
        <v>158.3474385</v>
      </c>
      <c r="N704" s="251"/>
      <c r="O704" s="320">
        <f t="shared" si="94"/>
        <v>1465512</v>
      </c>
      <c r="P704" s="928">
        <f t="shared" si="95"/>
        <v>95.40483119999999</v>
      </c>
      <c r="Q704" s="318"/>
      <c r="R704" s="928">
        <f t="shared" si="88"/>
        <v>0</v>
      </c>
      <c r="S704" s="255"/>
      <c r="T704" s="81">
        <f t="shared" si="96"/>
        <v>253.7522697</v>
      </c>
      <c r="U704" s="3"/>
      <c r="V704" s="62"/>
      <c r="W704" s="221" t="s">
        <v>148</v>
      </c>
      <c r="X704" s="79"/>
      <c r="Y704" s="79"/>
      <c r="Z704" s="179">
        <f t="shared" si="97"/>
        <v>0</v>
      </c>
      <c r="AA704" s="4"/>
    </row>
    <row r="705" spans="1:27" ht="15.75">
      <c r="A705" s="586">
        <v>15</v>
      </c>
      <c r="B705" s="779" t="s">
        <v>149</v>
      </c>
      <c r="C705" s="583">
        <f t="shared" si="89"/>
        <v>2276472</v>
      </c>
      <c r="D705" s="769">
        <f t="shared" si="90"/>
        <v>115.5203136</v>
      </c>
      <c r="E705" s="469">
        <f t="shared" si="91"/>
        <v>110.1</v>
      </c>
      <c r="F705" s="587">
        <f t="shared" si="98"/>
        <v>0.9530791301452977</v>
      </c>
      <c r="G705" s="236"/>
      <c r="H705" s="236"/>
      <c r="K705" s="779" t="s">
        <v>149</v>
      </c>
      <c r="L705" s="318">
        <f t="shared" si="87"/>
        <v>1512871</v>
      </c>
      <c r="M705" s="928">
        <f t="shared" si="93"/>
        <v>65.8098885</v>
      </c>
      <c r="N705" s="251"/>
      <c r="O705" s="320">
        <f t="shared" si="94"/>
        <v>763601</v>
      </c>
      <c r="P705" s="928">
        <f t="shared" si="95"/>
        <v>49.710425099999995</v>
      </c>
      <c r="Q705" s="318"/>
      <c r="R705" s="928">
        <f t="shared" si="88"/>
        <v>0</v>
      </c>
      <c r="S705" s="255"/>
      <c r="T705" s="81">
        <f t="shared" si="96"/>
        <v>115.5203136</v>
      </c>
      <c r="U705" s="3"/>
      <c r="V705" s="62"/>
      <c r="W705" s="221" t="s">
        <v>149</v>
      </c>
      <c r="X705" s="79"/>
      <c r="Y705" s="79"/>
      <c r="Z705" s="179">
        <f t="shared" si="97"/>
        <v>0</v>
      </c>
      <c r="AA705" s="4"/>
    </row>
    <row r="706" spans="1:27" ht="15.75">
      <c r="A706" s="586">
        <v>16</v>
      </c>
      <c r="B706" s="779" t="s">
        <v>150</v>
      </c>
      <c r="C706" s="583">
        <f t="shared" si="89"/>
        <v>3917689</v>
      </c>
      <c r="D706" s="769">
        <f t="shared" si="90"/>
        <v>196.34160989999998</v>
      </c>
      <c r="E706" s="469">
        <f t="shared" si="91"/>
        <v>187.32</v>
      </c>
      <c r="F706" s="587">
        <f t="shared" si="98"/>
        <v>0.9540514621195434</v>
      </c>
      <c r="G706" s="236"/>
      <c r="H706" s="236"/>
      <c r="K706" s="779" t="s">
        <v>150</v>
      </c>
      <c r="L706" s="318">
        <f t="shared" si="87"/>
        <v>2717590</v>
      </c>
      <c r="M706" s="928">
        <f t="shared" si="93"/>
        <v>118.21516499999998</v>
      </c>
      <c r="N706" s="251"/>
      <c r="O706" s="320">
        <f t="shared" si="94"/>
        <v>1200099</v>
      </c>
      <c r="P706" s="928">
        <f t="shared" si="95"/>
        <v>78.1264449</v>
      </c>
      <c r="Q706" s="318"/>
      <c r="R706" s="928">
        <f t="shared" si="88"/>
        <v>0</v>
      </c>
      <c r="S706" s="255"/>
      <c r="T706" s="81">
        <f t="shared" si="96"/>
        <v>196.34160989999998</v>
      </c>
      <c r="U706" s="3"/>
      <c r="V706" s="62"/>
      <c r="W706" s="221" t="s">
        <v>150</v>
      </c>
      <c r="X706" s="79"/>
      <c r="Y706" s="79"/>
      <c r="Z706" s="179">
        <f t="shared" si="97"/>
        <v>0</v>
      </c>
      <c r="AA706" s="4"/>
    </row>
    <row r="707" spans="1:27" ht="15.75">
      <c r="A707" s="586">
        <v>17</v>
      </c>
      <c r="B707" s="779" t="s">
        <v>151</v>
      </c>
      <c r="C707" s="583">
        <f t="shared" si="89"/>
        <v>1542752</v>
      </c>
      <c r="D707" s="769">
        <f t="shared" si="90"/>
        <v>76.42834079999999</v>
      </c>
      <c r="E707" s="469">
        <f t="shared" si="91"/>
        <v>72.93</v>
      </c>
      <c r="F707" s="587">
        <f t="shared" si="98"/>
        <v>0.954227178512817</v>
      </c>
      <c r="G707" s="236"/>
      <c r="H707" s="236"/>
      <c r="K707" s="779" t="s">
        <v>151</v>
      </c>
      <c r="L707" s="318">
        <f t="shared" si="87"/>
        <v>1111334</v>
      </c>
      <c r="M707" s="928">
        <f t="shared" si="93"/>
        <v>48.343028999999994</v>
      </c>
      <c r="N707" s="251"/>
      <c r="O707" s="320">
        <f t="shared" si="94"/>
        <v>431418</v>
      </c>
      <c r="P707" s="928">
        <f t="shared" si="95"/>
        <v>28.085311799999996</v>
      </c>
      <c r="Q707" s="318"/>
      <c r="R707" s="928">
        <f t="shared" si="88"/>
        <v>0</v>
      </c>
      <c r="S707" s="255"/>
      <c r="T707" s="81">
        <f t="shared" si="96"/>
        <v>76.42834079999999</v>
      </c>
      <c r="U707" s="3"/>
      <c r="V707" s="62"/>
      <c r="W707" s="221" t="s">
        <v>151</v>
      </c>
      <c r="X707" s="79"/>
      <c r="Y707" s="79"/>
      <c r="Z707" s="179">
        <f t="shared" si="97"/>
        <v>0</v>
      </c>
      <c r="AA707" s="4"/>
    </row>
    <row r="708" spans="1:27" ht="15.75">
      <c r="A708" s="586">
        <v>18</v>
      </c>
      <c r="B708" s="779" t="s">
        <v>152</v>
      </c>
      <c r="C708" s="583">
        <f t="shared" si="89"/>
        <v>7250808</v>
      </c>
      <c r="D708" s="769">
        <f t="shared" si="90"/>
        <v>373.89884399999994</v>
      </c>
      <c r="E708" s="469">
        <f t="shared" si="91"/>
        <v>355.77</v>
      </c>
      <c r="F708" s="587">
        <f t="shared" si="98"/>
        <v>0.9515140410543769</v>
      </c>
      <c r="G708" s="236"/>
      <c r="H708" s="236"/>
      <c r="K708" s="779" t="s">
        <v>152</v>
      </c>
      <c r="L708" s="318">
        <f t="shared" si="87"/>
        <v>4542998</v>
      </c>
      <c r="M708" s="928">
        <f t="shared" si="93"/>
        <v>197.62041299999996</v>
      </c>
      <c r="N708" s="251"/>
      <c r="O708" s="320">
        <f t="shared" si="94"/>
        <v>2707810</v>
      </c>
      <c r="P708" s="928">
        <f t="shared" si="95"/>
        <v>176.27843099999998</v>
      </c>
      <c r="Q708" s="318"/>
      <c r="R708" s="928">
        <f t="shared" si="88"/>
        <v>0</v>
      </c>
      <c r="S708" s="255"/>
      <c r="T708" s="81">
        <f t="shared" si="96"/>
        <v>373.89884399999994</v>
      </c>
      <c r="U708" s="3"/>
      <c r="V708" s="62"/>
      <c r="W708" s="221" t="s">
        <v>152</v>
      </c>
      <c r="X708" s="79"/>
      <c r="Y708" s="79"/>
      <c r="Z708" s="179">
        <f t="shared" si="97"/>
        <v>0</v>
      </c>
      <c r="AA708" s="4"/>
    </row>
    <row r="709" spans="1:27" ht="15.75">
      <c r="A709" s="586">
        <v>19</v>
      </c>
      <c r="B709" s="779" t="s">
        <v>153</v>
      </c>
      <c r="C709" s="583">
        <f t="shared" si="89"/>
        <v>3909653</v>
      </c>
      <c r="D709" s="769">
        <f t="shared" si="90"/>
        <v>201.0214311</v>
      </c>
      <c r="E709" s="469">
        <f t="shared" si="91"/>
        <v>191.67000000000002</v>
      </c>
      <c r="F709" s="587">
        <f t="shared" si="98"/>
        <v>0.9534804271921234</v>
      </c>
      <c r="G709" s="236"/>
      <c r="H709" s="236"/>
      <c r="K709" s="779" t="s">
        <v>153</v>
      </c>
      <c r="L709" s="318">
        <f t="shared" si="87"/>
        <v>2476712</v>
      </c>
      <c r="M709" s="928">
        <f t="shared" si="93"/>
        <v>107.736972</v>
      </c>
      <c r="N709" s="251"/>
      <c r="O709" s="320">
        <f t="shared" si="94"/>
        <v>1432941</v>
      </c>
      <c r="P709" s="928">
        <f t="shared" si="95"/>
        <v>93.2844591</v>
      </c>
      <c r="Q709" s="318"/>
      <c r="R709" s="928">
        <f t="shared" si="88"/>
        <v>0</v>
      </c>
      <c r="S709" s="255"/>
      <c r="T709" s="81">
        <f t="shared" si="96"/>
        <v>201.0214311</v>
      </c>
      <c r="U709" s="3"/>
      <c r="V709" s="62"/>
      <c r="W709" s="221" t="s">
        <v>153</v>
      </c>
      <c r="X709" s="79"/>
      <c r="Y709" s="79"/>
      <c r="Z709" s="179">
        <f t="shared" si="97"/>
        <v>0</v>
      </c>
      <c r="AA709" s="4"/>
    </row>
    <row r="710" spans="1:27" ht="15.75">
      <c r="A710" s="586">
        <v>20</v>
      </c>
      <c r="B710" s="779" t="s">
        <v>154</v>
      </c>
      <c r="C710" s="583">
        <f t="shared" si="89"/>
        <v>7033320</v>
      </c>
      <c r="D710" s="769">
        <f t="shared" si="90"/>
        <v>351.50410079999995</v>
      </c>
      <c r="E710" s="469">
        <f t="shared" si="91"/>
        <v>336.25</v>
      </c>
      <c r="F710" s="587">
        <f t="shared" si="98"/>
        <v>0.9566033489644</v>
      </c>
      <c r="G710" s="236"/>
      <c r="H710" s="236"/>
      <c r="K710" s="779" t="s">
        <v>154</v>
      </c>
      <c r="L710" s="318">
        <f t="shared" si="87"/>
        <v>4924307</v>
      </c>
      <c r="M710" s="928">
        <f t="shared" si="93"/>
        <v>214.20735449999998</v>
      </c>
      <c r="N710" s="251"/>
      <c r="O710" s="320">
        <f t="shared" si="94"/>
        <v>2109013</v>
      </c>
      <c r="P710" s="928">
        <f t="shared" si="95"/>
        <v>137.2967463</v>
      </c>
      <c r="Q710" s="318"/>
      <c r="R710" s="928">
        <f t="shared" si="88"/>
        <v>0</v>
      </c>
      <c r="S710" s="255"/>
      <c r="T710" s="81">
        <f t="shared" si="96"/>
        <v>351.50410079999995</v>
      </c>
      <c r="U710" s="3"/>
      <c r="V710" s="62"/>
      <c r="W710" s="221" t="s">
        <v>154</v>
      </c>
      <c r="X710" s="79"/>
      <c r="Y710" s="79"/>
      <c r="Z710" s="179">
        <f t="shared" si="97"/>
        <v>0</v>
      </c>
      <c r="AA710" s="4"/>
    </row>
    <row r="711" spans="1:27" ht="15.75">
      <c r="A711" s="586">
        <v>21</v>
      </c>
      <c r="B711" s="779" t="s">
        <v>155</v>
      </c>
      <c r="C711" s="583">
        <f t="shared" si="89"/>
        <v>1105108</v>
      </c>
      <c r="D711" s="769">
        <f t="shared" si="90"/>
        <v>53.809481999999996</v>
      </c>
      <c r="E711" s="469">
        <f t="shared" si="91"/>
        <v>51.24</v>
      </c>
      <c r="F711" s="587">
        <f t="shared" si="98"/>
        <v>0.9522485274992984</v>
      </c>
      <c r="G711" s="236"/>
      <c r="H711" s="236"/>
      <c r="K711" s="779" t="s">
        <v>155</v>
      </c>
      <c r="L711" s="318">
        <f t="shared" si="87"/>
        <v>839493</v>
      </c>
      <c r="M711" s="928">
        <f t="shared" si="93"/>
        <v>36.517945499999996</v>
      </c>
      <c r="N711" s="251"/>
      <c r="O711" s="320">
        <f t="shared" si="94"/>
        <v>265615</v>
      </c>
      <c r="P711" s="928">
        <f t="shared" si="95"/>
        <v>17.2915365</v>
      </c>
      <c r="Q711" s="318"/>
      <c r="R711" s="928">
        <f t="shared" si="88"/>
        <v>0</v>
      </c>
      <c r="S711" s="255"/>
      <c r="T711" s="81">
        <f t="shared" si="96"/>
        <v>53.809481999999996</v>
      </c>
      <c r="U711" s="3"/>
      <c r="V711" s="62"/>
      <c r="W711" s="221" t="s">
        <v>155</v>
      </c>
      <c r="X711" s="79"/>
      <c r="Y711" s="79"/>
      <c r="Z711" s="179">
        <f t="shared" si="97"/>
        <v>0</v>
      </c>
      <c r="AA711" s="4"/>
    </row>
    <row r="712" spans="1:27" ht="16.5" thickBot="1">
      <c r="A712" s="897">
        <v>22</v>
      </c>
      <c r="B712" s="784" t="s">
        <v>156</v>
      </c>
      <c r="C712" s="894">
        <f t="shared" si="89"/>
        <v>1830000</v>
      </c>
      <c r="D712" s="769">
        <f t="shared" si="90"/>
        <v>93.2346</v>
      </c>
      <c r="E712" s="492">
        <f t="shared" si="91"/>
        <v>88.5</v>
      </c>
      <c r="F712" s="898">
        <f t="shared" si="98"/>
        <v>0.949218423203403</v>
      </c>
      <c r="G712" s="236"/>
      <c r="H712" s="236"/>
      <c r="K712" s="779" t="s">
        <v>156</v>
      </c>
      <c r="L712" s="318">
        <f t="shared" si="87"/>
        <v>1199000</v>
      </c>
      <c r="M712" s="928">
        <f t="shared" si="93"/>
        <v>52.1565</v>
      </c>
      <c r="N712" s="251"/>
      <c r="O712" s="320">
        <f t="shared" si="94"/>
        <v>631000</v>
      </c>
      <c r="P712" s="928">
        <f t="shared" si="95"/>
        <v>41.0781</v>
      </c>
      <c r="Q712" s="318"/>
      <c r="R712" s="928">
        <f t="shared" si="88"/>
        <v>0</v>
      </c>
      <c r="S712" s="255"/>
      <c r="T712" s="81">
        <f t="shared" si="96"/>
        <v>93.2346</v>
      </c>
      <c r="U712" s="3"/>
      <c r="V712" s="62"/>
      <c r="W712" s="221" t="s">
        <v>156</v>
      </c>
      <c r="X712" s="79"/>
      <c r="Y712" s="79"/>
      <c r="Z712" s="179">
        <f t="shared" si="97"/>
        <v>0</v>
      </c>
      <c r="AA712" s="4"/>
    </row>
    <row r="713" spans="1:27" ht="16.5" thickBot="1">
      <c r="A713" s="1119" t="s">
        <v>20</v>
      </c>
      <c r="B713" s="1120"/>
      <c r="C713" s="676">
        <f>SUM(C691:C712)</f>
        <v>111335425</v>
      </c>
      <c r="D713" s="975">
        <f>SUM(D691:D712)</f>
        <v>5648.872097099999</v>
      </c>
      <c r="E713" s="975">
        <f>SUM(E691:E712)</f>
        <v>5410.54901033</v>
      </c>
      <c r="F713" s="1093">
        <f t="shared" si="92"/>
        <v>0.9578105004550644</v>
      </c>
      <c r="G713" s="236"/>
      <c r="H713" s="236"/>
      <c r="K713" s="252" t="s">
        <v>20</v>
      </c>
      <c r="L713" s="178">
        <f>SUM(L691:L712)</f>
        <v>74030744</v>
      </c>
      <c r="M713" s="323">
        <f>SUM(M691:M712)</f>
        <v>3220.337364</v>
      </c>
      <c r="N713" s="178"/>
      <c r="O713" s="178">
        <f>SUM(O691:O712)</f>
        <v>37304681</v>
      </c>
      <c r="P713" s="323">
        <f>SUM(P691:P712)</f>
        <v>2428.5347331000003</v>
      </c>
      <c r="Q713" s="178">
        <f>SUM(Q690:Q712)</f>
        <v>0</v>
      </c>
      <c r="R713" s="928">
        <f t="shared" si="88"/>
        <v>0</v>
      </c>
      <c r="S713" s="81"/>
      <c r="T713" s="81">
        <f t="shared" si="96"/>
        <v>5648.8720971</v>
      </c>
      <c r="U713" s="3"/>
      <c r="V713" s="4"/>
      <c r="W713" s="121" t="s">
        <v>20</v>
      </c>
      <c r="X713" s="179">
        <f>SUM(X691:X712)</f>
        <v>0</v>
      </c>
      <c r="Y713" s="179">
        <f>SUM(Y691:Y712)</f>
        <v>0</v>
      </c>
      <c r="Z713" s="179">
        <f>SUM(Z691:Z712)</f>
        <v>0</v>
      </c>
      <c r="AA713" s="4"/>
    </row>
    <row r="714" spans="1:34" ht="15.75" hidden="1">
      <c r="A714" s="551"/>
      <c r="B714" s="551"/>
      <c r="C714" s="588"/>
      <c r="D714" s="588"/>
      <c r="E714" s="589"/>
      <c r="F714" s="590"/>
      <c r="G714" s="236"/>
      <c r="H714" s="236"/>
      <c r="I714" s="236"/>
      <c r="K714" s="236"/>
      <c r="R714" s="43"/>
      <c r="S714" s="64"/>
      <c r="T714" s="177"/>
      <c r="U714" s="64"/>
      <c r="V714" s="64"/>
      <c r="W714" s="4"/>
      <c r="X714" s="4"/>
      <c r="Y714" s="4"/>
      <c r="Z714" s="4"/>
      <c r="AA714" s="4"/>
      <c r="AB714" s="43"/>
      <c r="AC714" s="4"/>
      <c r="AD714" s="43"/>
      <c r="AE714" s="64"/>
      <c r="AF714" s="64"/>
      <c r="AG714" s="64"/>
      <c r="AH714" s="4"/>
    </row>
    <row r="715" spans="1:34" ht="15.75" hidden="1">
      <c r="A715" s="551"/>
      <c r="B715" s="551"/>
      <c r="C715" s="588"/>
      <c r="D715" s="588"/>
      <c r="E715" s="589"/>
      <c r="F715" s="590"/>
      <c r="G715" s="236"/>
      <c r="H715" s="236"/>
      <c r="I715" s="236"/>
      <c r="K715" s="236"/>
      <c r="R715" s="43"/>
      <c r="S715" s="64"/>
      <c r="T715" s="177"/>
      <c r="U715" s="64"/>
      <c r="V715" s="64"/>
      <c r="W715" s="4"/>
      <c r="X715" s="4"/>
      <c r="Y715" s="4"/>
      <c r="Z715" s="4"/>
      <c r="AA715" s="4"/>
      <c r="AB715" s="43"/>
      <c r="AC715" s="4"/>
      <c r="AD715" s="43"/>
      <c r="AE715" s="64"/>
      <c r="AF715" s="64"/>
      <c r="AG715" s="64"/>
      <c r="AH715" s="4"/>
    </row>
    <row r="716" spans="1:24" ht="15.75" hidden="1">
      <c r="A716" s="551"/>
      <c r="B716" s="552"/>
      <c r="C716" s="564"/>
      <c r="D716" s="481"/>
      <c r="E716" s="507"/>
      <c r="F716" s="478"/>
      <c r="G716" s="236"/>
      <c r="H716" s="236"/>
      <c r="I716" s="236"/>
      <c r="K716" s="236"/>
      <c r="X716" s="18"/>
    </row>
    <row r="717" spans="1:24" ht="15.75">
      <c r="A717" s="551"/>
      <c r="B717" s="552"/>
      <c r="C717" s="564"/>
      <c r="D717" s="481"/>
      <c r="E717" s="507"/>
      <c r="F717" s="478"/>
      <c r="G717" s="236"/>
      <c r="H717" s="236"/>
      <c r="I717" s="236"/>
      <c r="K717" s="236"/>
      <c r="X717" s="18"/>
    </row>
    <row r="718" spans="1:24" ht="15.75" hidden="1">
      <c r="A718" s="551"/>
      <c r="B718" s="552"/>
      <c r="C718" s="564"/>
      <c r="D718" s="481"/>
      <c r="E718" s="507"/>
      <c r="F718" s="478"/>
      <c r="G718" s="236"/>
      <c r="H718" s="236"/>
      <c r="I718" s="236"/>
      <c r="J718" s="236"/>
      <c r="X718" s="18"/>
    </row>
    <row r="719" spans="1:24" ht="15.75">
      <c r="A719" s="551"/>
      <c r="B719" s="552"/>
      <c r="C719" s="564"/>
      <c r="D719" s="481"/>
      <c r="E719" s="507"/>
      <c r="F719" s="478"/>
      <c r="G719" s="236"/>
      <c r="H719" s="236"/>
      <c r="I719" s="236"/>
      <c r="J719" s="236"/>
      <c r="X719" s="18"/>
    </row>
    <row r="720" spans="1:25" ht="35.25" customHeight="1">
      <c r="A720" s="1124" t="s">
        <v>107</v>
      </c>
      <c r="B720" s="1124"/>
      <c r="C720" s="1124"/>
      <c r="D720" s="538"/>
      <c r="E720" s="538"/>
      <c r="F720" s="538"/>
      <c r="G720" s="538"/>
      <c r="H720" s="538"/>
      <c r="I720" s="538"/>
      <c r="J720" s="538"/>
      <c r="K720" s="306"/>
      <c r="L720" s="306"/>
      <c r="M720" s="306"/>
      <c r="N720" s="306"/>
      <c r="O720" s="306"/>
      <c r="P720" s="65"/>
      <c r="Q720" s="65"/>
      <c r="R720" s="65"/>
      <c r="S720" s="65"/>
      <c r="T720" s="65"/>
      <c r="U720" s="65"/>
      <c r="V720" s="6"/>
      <c r="W720" s="6"/>
      <c r="X720" s="6"/>
      <c r="Y720" s="6"/>
    </row>
    <row r="721" spans="1:25" ht="15" customHeight="1">
      <c r="A721" s="538" t="s">
        <v>66</v>
      </c>
      <c r="B721" s="538"/>
      <c r="C721" s="538"/>
      <c r="D721" s="538"/>
      <c r="E721" s="538"/>
      <c r="F721" s="538"/>
      <c r="G721" s="538"/>
      <c r="H721" s="538"/>
      <c r="I721" s="538"/>
      <c r="J721" s="538"/>
      <c r="K721" s="306"/>
      <c r="L721" s="306"/>
      <c r="M721" s="306"/>
      <c r="N721" s="306"/>
      <c r="O721" s="306"/>
      <c r="P721" s="65"/>
      <c r="Q721" s="65"/>
      <c r="R721" s="65"/>
      <c r="S721" s="65"/>
      <c r="T721" s="65"/>
      <c r="U721" s="65"/>
      <c r="V721" s="6"/>
      <c r="W721" s="6"/>
      <c r="X721" s="6"/>
      <c r="Y721" s="6"/>
    </row>
    <row r="722" spans="1:25" ht="15" customHeight="1">
      <c r="A722" s="1103" t="s">
        <v>416</v>
      </c>
      <c r="B722" s="1103"/>
      <c r="C722" s="1103"/>
      <c r="D722" s="1103"/>
      <c r="E722" s="538"/>
      <c r="F722" s="538"/>
      <c r="G722" s="538"/>
      <c r="H722" s="538"/>
      <c r="I722" s="538"/>
      <c r="J722" s="998" t="s">
        <v>363</v>
      </c>
      <c r="K722" s="306"/>
      <c r="L722" s="306"/>
      <c r="M722" s="306"/>
      <c r="N722" s="306"/>
      <c r="O722" s="306"/>
      <c r="P722" s="65"/>
      <c r="Q722" s="65"/>
      <c r="R722" s="65"/>
      <c r="S722" s="65"/>
      <c r="T722" s="65"/>
      <c r="U722" s="65"/>
      <c r="V722" s="6"/>
      <c r="W722" s="6"/>
      <c r="X722" s="6"/>
      <c r="Y722" s="6"/>
    </row>
    <row r="723" spans="1:25" ht="15" customHeight="1">
      <c r="A723" s="1000" t="s">
        <v>59</v>
      </c>
      <c r="B723" s="1000" t="s">
        <v>24</v>
      </c>
      <c r="C723" s="1000" t="s">
        <v>25</v>
      </c>
      <c r="D723" s="1000" t="s">
        <v>26</v>
      </c>
      <c r="E723" s="538"/>
      <c r="F723" s="538"/>
      <c r="G723" s="538"/>
      <c r="H723" s="538"/>
      <c r="I723" s="538"/>
      <c r="J723" s="998" t="s">
        <v>364</v>
      </c>
      <c r="K723" s="306"/>
      <c r="L723" s="306"/>
      <c r="M723" s="306"/>
      <c r="N723" s="306"/>
      <c r="O723" s="306"/>
      <c r="P723" s="65"/>
      <c r="Q723" s="65"/>
      <c r="R723" s="65"/>
      <c r="S723" s="65"/>
      <c r="T723" s="65"/>
      <c r="U723" s="65"/>
      <c r="V723" s="6"/>
      <c r="W723" s="6"/>
      <c r="X723" s="6"/>
      <c r="Y723" s="6"/>
    </row>
    <row r="724" spans="1:25" ht="15" customHeight="1">
      <c r="A724" s="1104" t="s">
        <v>130</v>
      </c>
      <c r="B724" s="1001" t="s">
        <v>437</v>
      </c>
      <c r="C724" s="1031" t="s">
        <v>438</v>
      </c>
      <c r="D724" s="510"/>
      <c r="E724" s="538"/>
      <c r="F724" s="538"/>
      <c r="G724" s="538"/>
      <c r="H724" s="538"/>
      <c r="I724" s="538"/>
      <c r="J724" s="998">
        <v>748.53</v>
      </c>
      <c r="K724" s="306"/>
      <c r="L724" s="306"/>
      <c r="M724" s="306"/>
      <c r="N724" s="306"/>
      <c r="O724" s="306"/>
      <c r="P724" s="65"/>
      <c r="Q724" s="65"/>
      <c r="R724" s="65"/>
      <c r="S724" s="65"/>
      <c r="T724" s="65"/>
      <c r="U724" s="65"/>
      <c r="V724" s="6"/>
      <c r="W724" s="6"/>
      <c r="X724" s="6"/>
      <c r="Y724" s="6"/>
    </row>
    <row r="725" spans="1:25" ht="15" customHeight="1">
      <c r="A725" s="1104"/>
      <c r="B725" s="1001" t="s">
        <v>292</v>
      </c>
      <c r="C725" s="1031" t="s">
        <v>353</v>
      </c>
      <c r="D725" s="510"/>
      <c r="E725" s="538"/>
      <c r="F725" s="538"/>
      <c r="G725" s="538"/>
      <c r="H725" s="538"/>
      <c r="I725" s="538"/>
      <c r="J725" s="998">
        <v>1705.18</v>
      </c>
      <c r="K725" s="306"/>
      <c r="L725" s="306"/>
      <c r="M725" s="306"/>
      <c r="N725" s="306"/>
      <c r="O725" s="306"/>
      <c r="P725" s="65"/>
      <c r="Q725" s="65"/>
      <c r="R725" s="65"/>
      <c r="S725" s="65"/>
      <c r="T725" s="65"/>
      <c r="U725" s="65"/>
      <c r="V725" s="6"/>
      <c r="W725" s="6"/>
      <c r="X725" s="6"/>
      <c r="Y725" s="6"/>
    </row>
    <row r="726" spans="1:25" ht="15" customHeight="1">
      <c r="A726" s="1104"/>
      <c r="B726" s="1002" t="s">
        <v>337</v>
      </c>
      <c r="C726" s="1031" t="s">
        <v>354</v>
      </c>
      <c r="D726" s="510"/>
      <c r="E726" s="538"/>
      <c r="F726" s="538"/>
      <c r="G726" s="538"/>
      <c r="H726" s="538"/>
      <c r="I726" s="538"/>
      <c r="J726" s="998">
        <v>2453.71</v>
      </c>
      <c r="K726" s="306"/>
      <c r="L726" s="306"/>
      <c r="M726" s="306"/>
      <c r="N726" s="306"/>
      <c r="O726" s="306"/>
      <c r="P726" s="65"/>
      <c r="Q726" s="65"/>
      <c r="R726" s="65"/>
      <c r="S726" s="65"/>
      <c r="T726" s="65"/>
      <c r="U726" s="65"/>
      <c r="V726" s="6"/>
      <c r="W726" s="6"/>
      <c r="X726" s="6"/>
      <c r="Y726" s="6"/>
    </row>
    <row r="727" spans="1:25" ht="15" customHeight="1">
      <c r="A727" s="1104"/>
      <c r="B727" s="529" t="s">
        <v>293</v>
      </c>
      <c r="C727" s="1031" t="s">
        <v>355</v>
      </c>
      <c r="D727" s="510"/>
      <c r="E727" s="538"/>
      <c r="F727" s="538"/>
      <c r="G727" s="538"/>
      <c r="H727" s="538"/>
      <c r="I727" s="538"/>
      <c r="J727" s="1004">
        <f>J726+D724</f>
        <v>2453.71</v>
      </c>
      <c r="K727" s="306"/>
      <c r="L727" s="306"/>
      <c r="M727" s="306"/>
      <c r="N727" s="306"/>
      <c r="O727" s="306"/>
      <c r="P727" s="65"/>
      <c r="Q727" s="65"/>
      <c r="R727" s="65"/>
      <c r="S727" s="65"/>
      <c r="T727" s="65"/>
      <c r="U727" s="65"/>
      <c r="V727" s="6"/>
      <c r="W727" s="6"/>
      <c r="X727" s="6"/>
      <c r="Y727" s="6"/>
    </row>
    <row r="728" spans="1:25" ht="15" customHeight="1">
      <c r="A728" s="1104"/>
      <c r="B728" s="529" t="s">
        <v>357</v>
      </c>
      <c r="C728" s="1031" t="s">
        <v>358</v>
      </c>
      <c r="D728" s="510"/>
      <c r="E728" s="538"/>
      <c r="F728" s="538"/>
      <c r="G728" s="538"/>
      <c r="H728" s="538"/>
      <c r="I728" s="538"/>
      <c r="J728" s="538"/>
      <c r="K728" s="306"/>
      <c r="L728" s="306"/>
      <c r="M728" s="306"/>
      <c r="N728" s="306"/>
      <c r="O728" s="306"/>
      <c r="P728" s="65"/>
      <c r="Q728" s="65"/>
      <c r="R728" s="65"/>
      <c r="S728" s="65"/>
      <c r="T728" s="65"/>
      <c r="U728" s="65"/>
      <c r="V728" s="6"/>
      <c r="W728" s="6"/>
      <c r="X728" s="6"/>
      <c r="Y728" s="6"/>
    </row>
    <row r="729" spans="1:25" ht="15" customHeight="1">
      <c r="A729" s="1104"/>
      <c r="B729" s="1105" t="s">
        <v>223</v>
      </c>
      <c r="C729" s="1105"/>
      <c r="D729" s="1003">
        <f>SUM(D724:D728)</f>
        <v>0</v>
      </c>
      <c r="E729" s="538"/>
      <c r="F729" s="538"/>
      <c r="G729" s="538"/>
      <c r="H729" s="538"/>
      <c r="I729" s="538"/>
      <c r="J729" s="538"/>
      <c r="K729" s="306"/>
      <c r="L729" s="306"/>
      <c r="M729" s="306"/>
      <c r="N729" s="306"/>
      <c r="O729" s="306"/>
      <c r="P729" s="65"/>
      <c r="Q729" s="65"/>
      <c r="R729" s="65"/>
      <c r="S729" s="65"/>
      <c r="T729" s="65"/>
      <c r="U729" s="65"/>
      <c r="V729" s="6"/>
      <c r="W729" s="6"/>
      <c r="X729" s="6"/>
      <c r="Y729" s="6"/>
    </row>
    <row r="730" spans="1:25" ht="15" customHeight="1">
      <c r="A730" s="516" t="s">
        <v>294</v>
      </c>
      <c r="B730" s="604"/>
      <c r="C730" s="999"/>
      <c r="D730" s="479"/>
      <c r="E730" s="538"/>
      <c r="F730" s="538"/>
      <c r="G730" s="538"/>
      <c r="H730" s="538"/>
      <c r="I730" s="538"/>
      <c r="J730" s="538"/>
      <c r="K730" s="306"/>
      <c r="L730" s="306"/>
      <c r="M730" s="306"/>
      <c r="N730" s="306"/>
      <c r="O730" s="306"/>
      <c r="P730" s="65"/>
      <c r="Q730" s="65"/>
      <c r="R730" s="65"/>
      <c r="S730" s="65"/>
      <c r="T730" s="65"/>
      <c r="U730" s="65"/>
      <c r="V730" s="6"/>
      <c r="W730" s="6"/>
      <c r="X730" s="6"/>
      <c r="Y730" s="6"/>
    </row>
    <row r="731" spans="1:25" ht="15" customHeight="1">
      <c r="A731" s="996"/>
      <c r="B731" s="997"/>
      <c r="C731" s="997"/>
      <c r="D731" s="591"/>
      <c r="E731" s="591"/>
      <c r="F731" s="591"/>
      <c r="G731" s="592"/>
      <c r="H731" s="538"/>
      <c r="I731" s="538"/>
      <c r="J731" s="538"/>
      <c r="K731" s="306"/>
      <c r="L731" s="306"/>
      <c r="M731" s="306"/>
      <c r="N731" s="306"/>
      <c r="O731" s="306"/>
      <c r="P731" s="65"/>
      <c r="Q731" s="65"/>
      <c r="R731" s="65"/>
      <c r="S731" s="65"/>
      <c r="T731" s="65"/>
      <c r="U731" s="65"/>
      <c r="V731" s="6"/>
      <c r="W731" s="6"/>
      <c r="X731" s="6"/>
      <c r="Y731" s="6"/>
    </row>
    <row r="732" spans="1:12" ht="24.75" customHeight="1" thickBot="1">
      <c r="A732" s="1125" t="s">
        <v>108</v>
      </c>
      <c r="B732" s="1125"/>
      <c r="C732" s="1125"/>
      <c r="D732" s="1125"/>
      <c r="E732" s="1125"/>
      <c r="F732" s="235"/>
      <c r="G732" s="236"/>
      <c r="H732" s="236"/>
      <c r="I732" s="236"/>
      <c r="J732" s="236"/>
      <c r="K732" s="306"/>
      <c r="L732" s="72"/>
    </row>
    <row r="733" spans="1:28" ht="47.25">
      <c r="A733" s="475" t="s">
        <v>9</v>
      </c>
      <c r="B733" s="476" t="s">
        <v>10</v>
      </c>
      <c r="C733" s="650" t="s">
        <v>415</v>
      </c>
      <c r="D733" s="650" t="s">
        <v>442</v>
      </c>
      <c r="E733" s="484" t="s">
        <v>93</v>
      </c>
      <c r="F733" s="484" t="s">
        <v>94</v>
      </c>
      <c r="G733" s="593" t="s">
        <v>242</v>
      </c>
      <c r="H733" s="639"/>
      <c r="I733" s="639"/>
      <c r="J733" s="23" t="s">
        <v>199</v>
      </c>
      <c r="K733" s="120" t="s">
        <v>200</v>
      </c>
      <c r="L733" s="120" t="s">
        <v>20</v>
      </c>
      <c r="N733" s="814" t="s">
        <v>201</v>
      </c>
      <c r="O733" s="814" t="s">
        <v>202</v>
      </c>
      <c r="P733" s="814" t="s">
        <v>11</v>
      </c>
      <c r="AA733" s="4"/>
      <c r="AB733" s="4"/>
    </row>
    <row r="734" spans="1:28" ht="15.75">
      <c r="A734" s="256">
        <v>1</v>
      </c>
      <c r="B734" s="779" t="s">
        <v>157</v>
      </c>
      <c r="C734" s="649">
        <v>188.6</v>
      </c>
      <c r="D734" s="649">
        <v>0.9099999999999999</v>
      </c>
      <c r="E734" s="548">
        <v>178.29000000000002</v>
      </c>
      <c r="F734" s="649">
        <f>D734+E734</f>
        <v>179.20000000000002</v>
      </c>
      <c r="G734" s="594">
        <f>F734/C734</f>
        <v>0.9501590668080595</v>
      </c>
      <c r="H734" s="638"/>
      <c r="I734" s="638"/>
      <c r="J734" s="358">
        <v>111.89999999999999</v>
      </c>
      <c r="K734" s="358">
        <v>76.7</v>
      </c>
      <c r="L734" s="806">
        <f>SUM(J734:K734)</f>
        <v>188.6</v>
      </c>
      <c r="N734" s="812">
        <v>0.49</v>
      </c>
      <c r="O734" s="812">
        <v>0.42</v>
      </c>
      <c r="P734" s="736">
        <f>SUM(N734:O734)</f>
        <v>0.9099999999999999</v>
      </c>
      <c r="AA734" s="4"/>
      <c r="AB734" s="4"/>
    </row>
    <row r="735" spans="1:28" ht="15.75">
      <c r="A735" s="256">
        <v>2</v>
      </c>
      <c r="B735" s="779" t="s">
        <v>158</v>
      </c>
      <c r="C735" s="649">
        <v>71.5</v>
      </c>
      <c r="D735" s="649">
        <v>24.06</v>
      </c>
      <c r="E735" s="548">
        <v>85.27000000000001</v>
      </c>
      <c r="F735" s="649">
        <f aca="true" t="shared" si="99" ref="F735:F755">D735+E735</f>
        <v>109.33000000000001</v>
      </c>
      <c r="G735" s="594">
        <f aca="true" t="shared" si="100" ref="G735:G755">F735/C735</f>
        <v>1.5290909090909093</v>
      </c>
      <c r="H735" s="638"/>
      <c r="I735" s="638"/>
      <c r="J735" s="358">
        <v>34</v>
      </c>
      <c r="K735" s="358">
        <v>37.5</v>
      </c>
      <c r="L735" s="806">
        <f aca="true" t="shared" si="101" ref="L735:L755">SUM(J735:K735)</f>
        <v>71.5</v>
      </c>
      <c r="N735" s="812">
        <v>17.75</v>
      </c>
      <c r="O735" s="812">
        <v>6.31</v>
      </c>
      <c r="P735" s="736">
        <f aca="true" t="shared" si="102" ref="P735:P755">SUM(N735:O735)</f>
        <v>24.06</v>
      </c>
      <c r="AA735" s="4"/>
      <c r="AB735" s="4"/>
    </row>
    <row r="736" spans="1:28" ht="15.75">
      <c r="A736" s="256">
        <v>3</v>
      </c>
      <c r="B736" s="779" t="s">
        <v>159</v>
      </c>
      <c r="C736" s="649">
        <v>220.3</v>
      </c>
      <c r="D736" s="649">
        <v>75.39</v>
      </c>
      <c r="E736" s="548">
        <v>256.59000000000003</v>
      </c>
      <c r="F736" s="649">
        <f t="shared" si="99"/>
        <v>331.98</v>
      </c>
      <c r="G736" s="594">
        <f t="shared" si="100"/>
        <v>1.5069450748978666</v>
      </c>
      <c r="H736" s="638"/>
      <c r="I736" s="638"/>
      <c r="J736" s="358">
        <v>115.3</v>
      </c>
      <c r="K736" s="358">
        <v>105</v>
      </c>
      <c r="L736" s="806">
        <f t="shared" si="101"/>
        <v>220.3</v>
      </c>
      <c r="N736" s="812">
        <v>55.18</v>
      </c>
      <c r="O736" s="812">
        <v>20.21</v>
      </c>
      <c r="P736" s="736">
        <f t="shared" si="102"/>
        <v>75.39</v>
      </c>
      <c r="AA736" s="4"/>
      <c r="AB736" s="4"/>
    </row>
    <row r="737" spans="1:28" ht="15.75">
      <c r="A737" s="256">
        <v>4</v>
      </c>
      <c r="B737" s="779" t="s">
        <v>160</v>
      </c>
      <c r="C737" s="649">
        <v>249.4</v>
      </c>
      <c r="D737" s="649">
        <v>57.53</v>
      </c>
      <c r="E737" s="548">
        <v>251.04000000000002</v>
      </c>
      <c r="F737" s="649">
        <f t="shared" si="99"/>
        <v>308.57000000000005</v>
      </c>
      <c r="G737" s="594">
        <f t="shared" si="100"/>
        <v>1.2372493985565358</v>
      </c>
      <c r="H737" s="638"/>
      <c r="I737" s="638"/>
      <c r="J737" s="358">
        <v>114.30000000000001</v>
      </c>
      <c r="K737" s="358">
        <v>135.1</v>
      </c>
      <c r="L737" s="806">
        <f t="shared" si="101"/>
        <v>249.4</v>
      </c>
      <c r="N737" s="812">
        <v>35.71</v>
      </c>
      <c r="O737" s="812">
        <v>21.82</v>
      </c>
      <c r="P737" s="736">
        <f t="shared" si="102"/>
        <v>57.53</v>
      </c>
      <c r="AA737" s="4"/>
      <c r="AB737" s="4"/>
    </row>
    <row r="738" spans="1:28" ht="15.75">
      <c r="A738" s="256">
        <v>5</v>
      </c>
      <c r="B738" s="779" t="s">
        <v>161</v>
      </c>
      <c r="C738" s="649">
        <v>124.69999999999999</v>
      </c>
      <c r="D738" s="649">
        <v>19.7</v>
      </c>
      <c r="E738" s="548">
        <v>151.99</v>
      </c>
      <c r="F738" s="649">
        <f t="shared" si="99"/>
        <v>171.69</v>
      </c>
      <c r="G738" s="594">
        <f t="shared" si="100"/>
        <v>1.3768243785084202</v>
      </c>
      <c r="H738" s="638"/>
      <c r="I738" s="638"/>
      <c r="J738" s="358">
        <v>68.3</v>
      </c>
      <c r="K738" s="358">
        <v>56.4</v>
      </c>
      <c r="L738" s="806">
        <f t="shared" si="101"/>
        <v>124.69999999999999</v>
      </c>
      <c r="N738" s="812">
        <v>2.64</v>
      </c>
      <c r="O738" s="812">
        <v>17.06</v>
      </c>
      <c r="P738" s="736">
        <f t="shared" si="102"/>
        <v>19.7</v>
      </c>
      <c r="AA738" s="4"/>
      <c r="AB738" s="4"/>
    </row>
    <row r="739" spans="1:28" ht="15.75">
      <c r="A739" s="256">
        <v>6</v>
      </c>
      <c r="B739" s="779" t="s">
        <v>162</v>
      </c>
      <c r="C739" s="649">
        <v>204.7</v>
      </c>
      <c r="D739" s="649">
        <v>98.78999999999999</v>
      </c>
      <c r="E739" s="548">
        <v>219.40999999999997</v>
      </c>
      <c r="F739" s="649">
        <f t="shared" si="99"/>
        <v>318.19999999999993</v>
      </c>
      <c r="G739" s="594">
        <f t="shared" si="100"/>
        <v>1.5544699560332191</v>
      </c>
      <c r="H739" s="638"/>
      <c r="I739" s="638"/>
      <c r="J739" s="358">
        <v>108</v>
      </c>
      <c r="K739" s="358">
        <v>96.7</v>
      </c>
      <c r="L739" s="806">
        <f t="shared" si="101"/>
        <v>204.7</v>
      </c>
      <c r="N739" s="812">
        <v>58.44</v>
      </c>
      <c r="O739" s="812">
        <v>40.35</v>
      </c>
      <c r="P739" s="736">
        <f t="shared" si="102"/>
        <v>98.78999999999999</v>
      </c>
      <c r="AA739" s="4"/>
      <c r="AB739" s="4"/>
    </row>
    <row r="740" spans="1:16" ht="15.75">
      <c r="A740" s="256">
        <v>7</v>
      </c>
      <c r="B740" s="779" t="s">
        <v>163</v>
      </c>
      <c r="C740" s="649">
        <v>139.79999999999998</v>
      </c>
      <c r="D740" s="649">
        <v>93.55</v>
      </c>
      <c r="E740" s="548">
        <v>110.61</v>
      </c>
      <c r="F740" s="649">
        <f t="shared" si="99"/>
        <v>204.16</v>
      </c>
      <c r="G740" s="594">
        <f t="shared" si="100"/>
        <v>1.4603719599427756</v>
      </c>
      <c r="H740" s="638"/>
      <c r="I740" s="638"/>
      <c r="J740" s="358">
        <v>90.69999999999999</v>
      </c>
      <c r="K740" s="358">
        <v>49.099999999999994</v>
      </c>
      <c r="L740" s="806">
        <f t="shared" si="101"/>
        <v>139.79999999999998</v>
      </c>
      <c r="N740" s="812">
        <v>79.46</v>
      </c>
      <c r="O740" s="812">
        <v>14.09</v>
      </c>
      <c r="P740" s="736">
        <f t="shared" si="102"/>
        <v>93.55</v>
      </c>
    </row>
    <row r="741" spans="1:16" ht="15.75">
      <c r="A741" s="256">
        <v>8</v>
      </c>
      <c r="B741" s="779" t="s">
        <v>164</v>
      </c>
      <c r="C741" s="649">
        <v>92.69999999999999</v>
      </c>
      <c r="D741" s="649">
        <v>24.77</v>
      </c>
      <c r="E741" s="548">
        <v>109.86999999999999</v>
      </c>
      <c r="F741" s="649">
        <f t="shared" si="99"/>
        <v>134.64</v>
      </c>
      <c r="G741" s="594">
        <f t="shared" si="100"/>
        <v>1.4524271844660195</v>
      </c>
      <c r="H741" s="638"/>
      <c r="I741" s="638"/>
      <c r="J741" s="358">
        <v>52.199999999999996</v>
      </c>
      <c r="K741" s="358">
        <v>40.5</v>
      </c>
      <c r="L741" s="806">
        <f t="shared" si="101"/>
        <v>92.69999999999999</v>
      </c>
      <c r="N741" s="812">
        <v>24.65</v>
      </c>
      <c r="O741" s="812">
        <v>0.12</v>
      </c>
      <c r="P741" s="736">
        <f t="shared" si="102"/>
        <v>24.77</v>
      </c>
    </row>
    <row r="742" spans="1:16" ht="15.75">
      <c r="A742" s="256">
        <v>9</v>
      </c>
      <c r="B742" s="779" t="s">
        <v>165</v>
      </c>
      <c r="C742" s="649">
        <v>189.8</v>
      </c>
      <c r="D742" s="649">
        <v>0</v>
      </c>
      <c r="E742" s="548">
        <v>289.53999999999996</v>
      </c>
      <c r="F742" s="649">
        <f t="shared" si="99"/>
        <v>289.53999999999996</v>
      </c>
      <c r="G742" s="594">
        <f t="shared" si="100"/>
        <v>1.5255005268703896</v>
      </c>
      <c r="H742" s="638"/>
      <c r="I742" s="638"/>
      <c r="J742" s="358">
        <v>100.2</v>
      </c>
      <c r="K742" s="358">
        <v>89.6</v>
      </c>
      <c r="L742" s="806">
        <f t="shared" si="101"/>
        <v>189.8</v>
      </c>
      <c r="N742" s="812">
        <v>0</v>
      </c>
      <c r="O742" s="812">
        <v>0</v>
      </c>
      <c r="P742" s="736">
        <f t="shared" si="102"/>
        <v>0</v>
      </c>
    </row>
    <row r="743" spans="1:16" ht="15.75">
      <c r="A743" s="256">
        <v>10</v>
      </c>
      <c r="B743" s="779" t="s">
        <v>166</v>
      </c>
      <c r="C743" s="649">
        <v>280</v>
      </c>
      <c r="D743" s="649">
        <v>6.02</v>
      </c>
      <c r="E743" s="548">
        <v>273.614</v>
      </c>
      <c r="F743" s="649">
        <f t="shared" si="99"/>
        <v>279.63399999999996</v>
      </c>
      <c r="G743" s="594">
        <f t="shared" si="100"/>
        <v>0.9986928571428569</v>
      </c>
      <c r="H743" s="638"/>
      <c r="I743" s="638"/>
      <c r="J743" s="358">
        <v>161</v>
      </c>
      <c r="K743" s="358">
        <v>119</v>
      </c>
      <c r="L743" s="806">
        <f t="shared" si="101"/>
        <v>280</v>
      </c>
      <c r="N743" s="812">
        <v>3.5</v>
      </c>
      <c r="O743" s="812">
        <v>2.52</v>
      </c>
      <c r="P743" s="736">
        <f t="shared" si="102"/>
        <v>6.02</v>
      </c>
    </row>
    <row r="744" spans="1:16" ht="15.75">
      <c r="A744" s="256">
        <v>11</v>
      </c>
      <c r="B744" s="779" t="s">
        <v>145</v>
      </c>
      <c r="C744" s="649">
        <v>65</v>
      </c>
      <c r="D744" s="649">
        <v>19.71</v>
      </c>
      <c r="E744" s="548">
        <v>63.15</v>
      </c>
      <c r="F744" s="649">
        <f t="shared" si="99"/>
        <v>82.86</v>
      </c>
      <c r="G744" s="594">
        <f t="shared" si="100"/>
        <v>1.2747692307692307</v>
      </c>
      <c r="H744" s="638"/>
      <c r="I744" s="638"/>
      <c r="J744" s="358">
        <v>25.799999999999997</v>
      </c>
      <c r="K744" s="358">
        <v>39.2</v>
      </c>
      <c r="L744" s="806">
        <f t="shared" si="101"/>
        <v>65</v>
      </c>
      <c r="N744" s="812">
        <v>16.96</v>
      </c>
      <c r="O744" s="812">
        <v>2.75</v>
      </c>
      <c r="P744" s="736">
        <f t="shared" si="102"/>
        <v>19.71</v>
      </c>
    </row>
    <row r="745" spans="1:16" ht="15.75">
      <c r="A745" s="256">
        <v>12</v>
      </c>
      <c r="B745" s="779" t="s">
        <v>146</v>
      </c>
      <c r="C745" s="649">
        <v>78.3</v>
      </c>
      <c r="D745" s="649">
        <v>5.149999999999999</v>
      </c>
      <c r="E745" s="548">
        <v>67.47</v>
      </c>
      <c r="F745" s="649">
        <f t="shared" si="99"/>
        <v>72.62</v>
      </c>
      <c r="G745" s="594">
        <f t="shared" si="100"/>
        <v>0.9274584929757345</v>
      </c>
      <c r="H745" s="638"/>
      <c r="I745" s="638"/>
      <c r="J745" s="358">
        <v>41.8</v>
      </c>
      <c r="K745" s="358">
        <v>36.5</v>
      </c>
      <c r="L745" s="806">
        <f t="shared" si="101"/>
        <v>78.3</v>
      </c>
      <c r="N745" s="812">
        <v>3.3900000000000006</v>
      </c>
      <c r="O745" s="812">
        <v>1.759999999999998</v>
      </c>
      <c r="P745" s="736">
        <f t="shared" si="102"/>
        <v>5.149999999999999</v>
      </c>
    </row>
    <row r="746" spans="1:16" ht="15.75">
      <c r="A746" s="256">
        <v>13</v>
      </c>
      <c r="B746" s="779" t="s">
        <v>147</v>
      </c>
      <c r="C746" s="649">
        <v>166.5</v>
      </c>
      <c r="D746" s="649">
        <v>78.90400000000002</v>
      </c>
      <c r="E746" s="548">
        <v>169.95</v>
      </c>
      <c r="F746" s="649">
        <f t="shared" si="99"/>
        <v>248.854</v>
      </c>
      <c r="G746" s="594">
        <f t="shared" si="100"/>
        <v>1.4946186186186188</v>
      </c>
      <c r="H746" s="638"/>
      <c r="I746" s="638"/>
      <c r="J746" s="648">
        <v>84.7</v>
      </c>
      <c r="K746" s="648">
        <v>81.80000000000001</v>
      </c>
      <c r="L746" s="806">
        <f t="shared" si="101"/>
        <v>166.5</v>
      </c>
      <c r="N746" s="817">
        <v>65.02000000000001</v>
      </c>
      <c r="O746" s="818">
        <v>13.884000000000015</v>
      </c>
      <c r="P746" s="736">
        <f t="shared" si="102"/>
        <v>78.90400000000002</v>
      </c>
    </row>
    <row r="747" spans="1:16" ht="15.75">
      <c r="A747" s="256">
        <v>14</v>
      </c>
      <c r="B747" s="779" t="s">
        <v>148</v>
      </c>
      <c r="C747" s="649">
        <v>226.7</v>
      </c>
      <c r="D747" s="649">
        <v>43.93000000000001</v>
      </c>
      <c r="E747" s="548">
        <v>202.92999999999998</v>
      </c>
      <c r="F747" s="649">
        <f t="shared" si="99"/>
        <v>246.85999999999999</v>
      </c>
      <c r="G747" s="594">
        <f t="shared" si="100"/>
        <v>1.0889280988089987</v>
      </c>
      <c r="H747" s="638"/>
      <c r="I747" s="638"/>
      <c r="J747" s="648">
        <v>113.5</v>
      </c>
      <c r="K747" s="648">
        <v>113.19999999999999</v>
      </c>
      <c r="L747" s="806">
        <f t="shared" si="101"/>
        <v>226.7</v>
      </c>
      <c r="N747" s="817">
        <v>38.07000000000001</v>
      </c>
      <c r="O747" s="818">
        <v>5.859999999999999</v>
      </c>
      <c r="P747" s="736">
        <f t="shared" si="102"/>
        <v>43.93000000000001</v>
      </c>
    </row>
    <row r="748" spans="1:16" ht="15.75">
      <c r="A748" s="256">
        <v>15</v>
      </c>
      <c r="B748" s="779" t="s">
        <v>149</v>
      </c>
      <c r="C748" s="649">
        <v>110</v>
      </c>
      <c r="D748" s="649">
        <v>2.0700000000000003</v>
      </c>
      <c r="E748" s="548">
        <v>90.28999999999999</v>
      </c>
      <c r="F748" s="649">
        <f t="shared" si="99"/>
        <v>92.35999999999999</v>
      </c>
      <c r="G748" s="594">
        <f t="shared" si="100"/>
        <v>0.8396363636363635</v>
      </c>
      <c r="H748" s="638"/>
      <c r="I748" s="638"/>
      <c r="J748" s="648">
        <v>47</v>
      </c>
      <c r="K748" s="648">
        <v>63</v>
      </c>
      <c r="L748" s="806">
        <f t="shared" si="101"/>
        <v>110</v>
      </c>
      <c r="N748" s="817">
        <v>1.9200000000000017</v>
      </c>
      <c r="O748" s="818">
        <v>0.14999999999999858</v>
      </c>
      <c r="P748" s="736">
        <f t="shared" si="102"/>
        <v>2.0700000000000003</v>
      </c>
    </row>
    <row r="749" spans="1:16" ht="15.75">
      <c r="A749" s="256">
        <v>16</v>
      </c>
      <c r="B749" s="779" t="s">
        <v>150</v>
      </c>
      <c r="C749" s="649">
        <v>113.8</v>
      </c>
      <c r="D749" s="649">
        <v>13.999999999999993</v>
      </c>
      <c r="E749" s="548">
        <v>94.53</v>
      </c>
      <c r="F749" s="649">
        <f t="shared" si="99"/>
        <v>108.53</v>
      </c>
      <c r="G749" s="594">
        <f t="shared" si="100"/>
        <v>0.9536906854130053</v>
      </c>
      <c r="H749" s="638"/>
      <c r="I749" s="638"/>
      <c r="J749" s="648">
        <v>88</v>
      </c>
      <c r="K749" s="648">
        <v>25.799999999999997</v>
      </c>
      <c r="L749" s="806">
        <f t="shared" si="101"/>
        <v>113.8</v>
      </c>
      <c r="N749" s="817">
        <v>6.769999999999996</v>
      </c>
      <c r="O749" s="818">
        <v>7.229999999999997</v>
      </c>
      <c r="P749" s="736">
        <f t="shared" si="102"/>
        <v>13.999999999999993</v>
      </c>
    </row>
    <row r="750" spans="1:16" ht="15.75">
      <c r="A750" s="256">
        <v>17</v>
      </c>
      <c r="B750" s="779" t="s">
        <v>151</v>
      </c>
      <c r="C750" s="649">
        <v>66.7</v>
      </c>
      <c r="D750" s="649">
        <v>1.7399999999999949</v>
      </c>
      <c r="E750" s="548">
        <v>65.9</v>
      </c>
      <c r="F750" s="649">
        <f t="shared" si="99"/>
        <v>67.64</v>
      </c>
      <c r="G750" s="594">
        <f t="shared" si="100"/>
        <v>1.0140929535232384</v>
      </c>
      <c r="H750" s="638"/>
      <c r="I750" s="638"/>
      <c r="J750" s="648">
        <v>37.800000000000004</v>
      </c>
      <c r="K750" s="648">
        <v>28.900000000000002</v>
      </c>
      <c r="L750" s="806">
        <f t="shared" si="101"/>
        <v>66.7</v>
      </c>
      <c r="N750" s="817">
        <v>1.0999999999999943</v>
      </c>
      <c r="O750" s="818">
        <v>0.6400000000000006</v>
      </c>
      <c r="P750" s="736">
        <f t="shared" si="102"/>
        <v>1.7399999999999949</v>
      </c>
    </row>
    <row r="751" spans="1:16" ht="15.75">
      <c r="A751" s="256">
        <v>18</v>
      </c>
      <c r="B751" s="779" t="s">
        <v>152</v>
      </c>
      <c r="C751" s="649">
        <v>255.4</v>
      </c>
      <c r="D751" s="649">
        <v>61.33000000000001</v>
      </c>
      <c r="E751" s="548">
        <v>225.36</v>
      </c>
      <c r="F751" s="649">
        <f t="shared" si="99"/>
        <v>286.69000000000005</v>
      </c>
      <c r="G751" s="594">
        <f t="shared" si="100"/>
        <v>1.1225137039937354</v>
      </c>
      <c r="H751" s="638"/>
      <c r="I751" s="638"/>
      <c r="J751" s="648">
        <v>128.8</v>
      </c>
      <c r="K751" s="648">
        <v>126.6</v>
      </c>
      <c r="L751" s="806">
        <f t="shared" si="101"/>
        <v>255.4</v>
      </c>
      <c r="N751" s="817">
        <v>26.650000000000006</v>
      </c>
      <c r="O751" s="818">
        <v>34.68000000000001</v>
      </c>
      <c r="P751" s="736">
        <f t="shared" si="102"/>
        <v>61.33000000000001</v>
      </c>
    </row>
    <row r="752" spans="1:16" ht="15.75">
      <c r="A752" s="256">
        <v>19</v>
      </c>
      <c r="B752" s="779" t="s">
        <v>153</v>
      </c>
      <c r="C752" s="649">
        <v>110.8</v>
      </c>
      <c r="D752" s="649">
        <v>47.12</v>
      </c>
      <c r="E752" s="548">
        <v>116.68</v>
      </c>
      <c r="F752" s="649">
        <f t="shared" si="99"/>
        <v>163.8</v>
      </c>
      <c r="G752" s="594">
        <f t="shared" si="100"/>
        <v>1.4783393501805056</v>
      </c>
      <c r="H752" s="638"/>
      <c r="I752" s="638"/>
      <c r="J752" s="648">
        <v>53.6</v>
      </c>
      <c r="K752" s="648">
        <v>57.199999999999996</v>
      </c>
      <c r="L752" s="806">
        <f t="shared" si="101"/>
        <v>110.8</v>
      </c>
      <c r="N752" s="817">
        <v>29.119999999999997</v>
      </c>
      <c r="O752" s="818">
        <v>18</v>
      </c>
      <c r="P752" s="736">
        <f t="shared" si="102"/>
        <v>47.12</v>
      </c>
    </row>
    <row r="753" spans="1:16" ht="15.75">
      <c r="A753" s="256">
        <v>20</v>
      </c>
      <c r="B753" s="779" t="s">
        <v>154</v>
      </c>
      <c r="C753" s="649">
        <v>284.7</v>
      </c>
      <c r="D753" s="649">
        <v>33.187</v>
      </c>
      <c r="E753" s="548">
        <v>259.28</v>
      </c>
      <c r="F753" s="649">
        <f t="shared" si="99"/>
        <v>292.467</v>
      </c>
      <c r="G753" s="594">
        <f t="shared" si="100"/>
        <v>1.027281348788198</v>
      </c>
      <c r="H753" s="638"/>
      <c r="I753" s="638"/>
      <c r="J753" s="648">
        <v>157</v>
      </c>
      <c r="K753" s="648">
        <v>127.7</v>
      </c>
      <c r="L753" s="806">
        <f t="shared" si="101"/>
        <v>284.7</v>
      </c>
      <c r="N753" s="817">
        <v>19.257000000000005</v>
      </c>
      <c r="O753" s="818">
        <v>13.929999999999993</v>
      </c>
      <c r="P753" s="736">
        <f t="shared" si="102"/>
        <v>33.187</v>
      </c>
    </row>
    <row r="754" spans="1:16" ht="15.75">
      <c r="A754" s="256">
        <v>21</v>
      </c>
      <c r="B754" s="779" t="s">
        <v>155</v>
      </c>
      <c r="C754" s="649">
        <v>32.7</v>
      </c>
      <c r="D754" s="649">
        <v>4.140000000000001</v>
      </c>
      <c r="E754" s="548">
        <v>20.52</v>
      </c>
      <c r="F754" s="649">
        <f t="shared" si="99"/>
        <v>24.66</v>
      </c>
      <c r="G754" s="594">
        <f t="shared" si="100"/>
        <v>0.7541284403669725</v>
      </c>
      <c r="H754" s="638"/>
      <c r="I754" s="638"/>
      <c r="J754" s="648">
        <v>17.9</v>
      </c>
      <c r="K754" s="648">
        <v>14.8</v>
      </c>
      <c r="L754" s="806">
        <f t="shared" si="101"/>
        <v>32.7</v>
      </c>
      <c r="N754" s="817">
        <v>1.7100000000000009</v>
      </c>
      <c r="O754" s="818">
        <v>2.4299999999999997</v>
      </c>
      <c r="P754" s="736">
        <f t="shared" si="102"/>
        <v>4.140000000000001</v>
      </c>
    </row>
    <row r="755" spans="1:16" ht="16.5" thickBot="1">
      <c r="A755" s="491">
        <v>22</v>
      </c>
      <c r="B755" s="779" t="s">
        <v>156</v>
      </c>
      <c r="C755" s="651">
        <v>54.7</v>
      </c>
      <c r="D755" s="649">
        <v>3.0000000000000107</v>
      </c>
      <c r="E755" s="595">
        <v>48.28</v>
      </c>
      <c r="F755" s="548">
        <f t="shared" si="99"/>
        <v>51.280000000000015</v>
      </c>
      <c r="G755" s="550">
        <f t="shared" si="100"/>
        <v>0.937477148080439</v>
      </c>
      <c r="H755" s="638"/>
      <c r="I755" s="638"/>
      <c r="J755" s="648">
        <v>25.4</v>
      </c>
      <c r="K755" s="648">
        <v>29.3</v>
      </c>
      <c r="L755" s="806">
        <f t="shared" si="101"/>
        <v>54.7</v>
      </c>
      <c r="N755" s="817">
        <v>1.5000000000000036</v>
      </c>
      <c r="O755" s="818">
        <v>1.500000000000007</v>
      </c>
      <c r="P755" s="736">
        <f t="shared" si="102"/>
        <v>3.0000000000000107</v>
      </c>
    </row>
    <row r="756" spans="1:16" ht="16.5" thickBot="1">
      <c r="A756" s="517"/>
      <c r="B756" s="652" t="s">
        <v>20</v>
      </c>
      <c r="C756" s="653">
        <f>SUM(C734:C755)</f>
        <v>3326.7999999999997</v>
      </c>
      <c r="D756" s="653">
        <f>SUM(D734:D755)</f>
        <v>715.0010000000001</v>
      </c>
      <c r="E756" s="653">
        <f>SUM(E734:E755)</f>
        <v>3350.5640000000003</v>
      </c>
      <c r="F756" s="653">
        <f>SUM(F734:F755)</f>
        <v>4065.5650000000005</v>
      </c>
      <c r="G756" s="596">
        <f>F756/C756</f>
        <v>1.2220647469039319</v>
      </c>
      <c r="H756" s="507"/>
      <c r="I756" s="507"/>
      <c r="J756" s="807">
        <f>SUM(J734:J755)</f>
        <v>1777.2</v>
      </c>
      <c r="K756" s="807">
        <f>SUM(K734:K755)</f>
        <v>1549.6</v>
      </c>
      <c r="L756" s="802">
        <f>SUM(L734:L755)</f>
        <v>3326.7999999999997</v>
      </c>
      <c r="N756" s="802">
        <f>SUM(N734:N755)</f>
        <v>489.2869999999999</v>
      </c>
      <c r="O756" s="806">
        <f>SUM(O734:O755)</f>
        <v>225.71400000000006</v>
      </c>
      <c r="P756" s="736">
        <f>SUM(P734:P755)</f>
        <v>715.0010000000001</v>
      </c>
    </row>
    <row r="757" spans="1:25" ht="15.75" hidden="1">
      <c r="A757" s="551"/>
      <c r="B757" s="552"/>
      <c r="C757" s="589"/>
      <c r="D757" s="588"/>
      <c r="E757" s="597"/>
      <c r="F757" s="598"/>
      <c r="G757" s="507"/>
      <c r="H757" s="507"/>
      <c r="I757" s="507"/>
      <c r="J757" s="507"/>
      <c r="K757" s="306"/>
      <c r="L757" s="72"/>
      <c r="P757" s="63"/>
      <c r="Q757" s="227"/>
      <c r="R757" s="70"/>
      <c r="S757" s="124"/>
      <c r="T757" s="70"/>
      <c r="U757" s="4"/>
      <c r="V757" s="43"/>
      <c r="W757" s="4"/>
      <c r="X757" s="4"/>
      <c r="Y757" s="43"/>
    </row>
    <row r="758" spans="1:12" ht="15.75">
      <c r="A758" s="237"/>
      <c r="B758" s="235"/>
      <c r="C758" s="235"/>
      <c r="D758" s="237"/>
      <c r="E758" s="238"/>
      <c r="F758" s="235"/>
      <c r="G758" s="236"/>
      <c r="H758" s="236"/>
      <c r="I758" s="236"/>
      <c r="J758" s="236"/>
      <c r="K758" s="306"/>
      <c r="L758" s="72"/>
    </row>
    <row r="759" spans="1:15" ht="15.75">
      <c r="A759" s="294" t="s">
        <v>109</v>
      </c>
      <c r="B759" s="294"/>
      <c r="C759" s="294"/>
      <c r="D759" s="294"/>
      <c r="E759" s="294"/>
      <c r="F759" s="294"/>
      <c r="G759" s="294"/>
      <c r="H759" s="294"/>
      <c r="I759" s="294"/>
      <c r="J759" s="294"/>
      <c r="K759" s="306"/>
      <c r="L759" s="72"/>
      <c r="M759" s="1"/>
      <c r="N759" s="1"/>
      <c r="O759" s="1"/>
    </row>
    <row r="760" spans="1:11" ht="22.5" customHeight="1" thickBot="1">
      <c r="A760" s="488" t="s">
        <v>388</v>
      </c>
      <c r="B760" s="488"/>
      <c r="C760" s="488"/>
      <c r="D760" s="488"/>
      <c r="E760" s="488"/>
      <c r="F760" s="235"/>
      <c r="G760" s="236"/>
      <c r="H760" s="236"/>
      <c r="I760" s="236"/>
      <c r="J760" s="236"/>
      <c r="K760" s="306"/>
    </row>
    <row r="761" spans="1:21" ht="63.75" thickBot="1">
      <c r="A761" s="759" t="s">
        <v>9</v>
      </c>
      <c r="B761" s="760" t="s">
        <v>10</v>
      </c>
      <c r="C761" s="902" t="s">
        <v>415</v>
      </c>
      <c r="D761" s="902" t="s">
        <v>95</v>
      </c>
      <c r="E761" s="772" t="s">
        <v>335</v>
      </c>
      <c r="F761" s="783" t="s">
        <v>96</v>
      </c>
      <c r="G761" s="599"/>
      <c r="H761" s="599"/>
      <c r="I761" s="599"/>
      <c r="J761" s="120" t="s">
        <v>203</v>
      </c>
      <c r="K761" s="120" t="s">
        <v>204</v>
      </c>
      <c r="L761" s="120" t="s">
        <v>205</v>
      </c>
      <c r="M761" s="125"/>
      <c r="N761" s="86" t="s">
        <v>197</v>
      </c>
      <c r="O761" s="120" t="s">
        <v>198</v>
      </c>
      <c r="P761" s="120" t="s">
        <v>20</v>
      </c>
      <c r="S761" s="3"/>
      <c r="T761" s="3"/>
      <c r="U761" s="3"/>
    </row>
    <row r="762" spans="1:21" ht="15.75">
      <c r="A762" s="899">
        <v>1</v>
      </c>
      <c r="B762" s="780" t="s">
        <v>157</v>
      </c>
      <c r="C762" s="900">
        <f>C734</f>
        <v>188.6</v>
      </c>
      <c r="D762" s="900">
        <f>F734</f>
        <v>179.20000000000002</v>
      </c>
      <c r="E762" s="768">
        <v>209.96666666666667</v>
      </c>
      <c r="F762" s="901">
        <f aca="true" t="shared" si="103" ref="F762:F784">E762/C762</f>
        <v>1.113290915517851</v>
      </c>
      <c r="G762" s="599"/>
      <c r="H762" s="599"/>
      <c r="I762" s="599"/>
      <c r="J762" s="359">
        <v>101.63000000000001</v>
      </c>
      <c r="K762" s="359">
        <v>76.66</v>
      </c>
      <c r="L762" s="815">
        <f>SUM(J762:K762)</f>
        <v>178.29000000000002</v>
      </c>
      <c r="M762" s="125"/>
      <c r="N762" s="358">
        <v>120.41666666666667</v>
      </c>
      <c r="O762" s="358">
        <v>89.55</v>
      </c>
      <c r="P762" s="736">
        <f aca="true" t="shared" si="104" ref="P762:P783">SUM(N762:O762)</f>
        <v>209.96666666666667</v>
      </c>
      <c r="Q762" s="229"/>
      <c r="S762" s="3"/>
      <c r="T762" s="3"/>
      <c r="U762" s="3"/>
    </row>
    <row r="763" spans="1:21" ht="15.75">
      <c r="A763" s="600">
        <v>2</v>
      </c>
      <c r="B763" s="779" t="s">
        <v>158</v>
      </c>
      <c r="C763" s="654">
        <f aca="true" t="shared" si="105" ref="C763:C783">C735</f>
        <v>71.5</v>
      </c>
      <c r="D763" s="654">
        <f aca="true" t="shared" si="106" ref="D763:D783">F735</f>
        <v>109.33000000000001</v>
      </c>
      <c r="E763" s="469">
        <v>72.18777777777778</v>
      </c>
      <c r="F763" s="601">
        <f t="shared" si="103"/>
        <v>1.0096192696192696</v>
      </c>
      <c r="G763" s="599"/>
      <c r="H763" s="599"/>
      <c r="I763" s="599"/>
      <c r="J763" s="359">
        <v>39.82000000000001</v>
      </c>
      <c r="K763" s="359">
        <v>45.45</v>
      </c>
      <c r="L763" s="815">
        <f aca="true" t="shared" si="107" ref="L763:L783">SUM(J763:K763)</f>
        <v>85.27000000000001</v>
      </c>
      <c r="M763" s="125"/>
      <c r="N763" s="358">
        <v>32.21888888888889</v>
      </c>
      <c r="O763" s="358">
        <v>39.96888888888889</v>
      </c>
      <c r="P763" s="736">
        <f t="shared" si="104"/>
        <v>72.18777777777778</v>
      </c>
      <c r="Q763" s="229"/>
      <c r="S763" s="3"/>
      <c r="T763" s="3"/>
      <c r="U763" s="3"/>
    </row>
    <row r="764" spans="1:21" ht="15.75">
      <c r="A764" s="600">
        <v>3</v>
      </c>
      <c r="B764" s="779" t="s">
        <v>159</v>
      </c>
      <c r="C764" s="654">
        <f t="shared" si="105"/>
        <v>220.3</v>
      </c>
      <c r="D764" s="654">
        <f t="shared" si="106"/>
        <v>331.98</v>
      </c>
      <c r="E764" s="469">
        <v>201.7111111111111</v>
      </c>
      <c r="F764" s="601">
        <f t="shared" si="103"/>
        <v>0.9156201139859786</v>
      </c>
      <c r="G764" s="599"/>
      <c r="H764" s="599"/>
      <c r="I764" s="599"/>
      <c r="J764" s="359">
        <v>133.55</v>
      </c>
      <c r="K764" s="359">
        <v>123.04</v>
      </c>
      <c r="L764" s="815">
        <f t="shared" si="107"/>
        <v>256.59000000000003</v>
      </c>
      <c r="M764" s="125"/>
      <c r="N764" s="358">
        <v>105.80444444444444</v>
      </c>
      <c r="O764" s="358">
        <v>95.90666666666667</v>
      </c>
      <c r="P764" s="736">
        <f t="shared" si="104"/>
        <v>201.7111111111111</v>
      </c>
      <c r="Q764" s="229"/>
      <c r="S764" s="3"/>
      <c r="T764" s="3"/>
      <c r="U764" s="3"/>
    </row>
    <row r="765" spans="1:21" ht="15.75">
      <c r="A765" s="600">
        <v>4</v>
      </c>
      <c r="B765" s="779" t="s">
        <v>160</v>
      </c>
      <c r="C765" s="654">
        <f t="shared" si="105"/>
        <v>249.4</v>
      </c>
      <c r="D765" s="654">
        <f t="shared" si="106"/>
        <v>308.57000000000005</v>
      </c>
      <c r="E765" s="469">
        <v>170.60411111111108</v>
      </c>
      <c r="F765" s="601">
        <f t="shared" si="103"/>
        <v>0.6840581840862513</v>
      </c>
      <c r="G765" s="599"/>
      <c r="H765" s="599"/>
      <c r="I765" s="599"/>
      <c r="J765" s="359">
        <v>118.53000000000002</v>
      </c>
      <c r="K765" s="359">
        <v>132.51</v>
      </c>
      <c r="L765" s="815">
        <f t="shared" si="107"/>
        <v>251.04000000000002</v>
      </c>
      <c r="M765" s="125"/>
      <c r="N765" s="358">
        <v>94.69855555555554</v>
      </c>
      <c r="O765" s="358">
        <v>75.90555555555554</v>
      </c>
      <c r="P765" s="736">
        <f t="shared" si="104"/>
        <v>170.60411111111108</v>
      </c>
      <c r="Q765" s="229"/>
      <c r="S765" s="3"/>
      <c r="T765" s="3"/>
      <c r="U765" s="3"/>
    </row>
    <row r="766" spans="1:21" ht="15.75">
      <c r="A766" s="600">
        <v>5</v>
      </c>
      <c r="B766" s="779" t="s">
        <v>161</v>
      </c>
      <c r="C766" s="654">
        <f t="shared" si="105"/>
        <v>124.69999999999999</v>
      </c>
      <c r="D766" s="654">
        <f t="shared" si="106"/>
        <v>171.69</v>
      </c>
      <c r="E766" s="469">
        <v>132.88255555555557</v>
      </c>
      <c r="F766" s="601">
        <f t="shared" si="103"/>
        <v>1.0656179274703736</v>
      </c>
      <c r="G766" s="599"/>
      <c r="H766" s="599"/>
      <c r="I766" s="599"/>
      <c r="J766" s="359">
        <v>75.19</v>
      </c>
      <c r="K766" s="359">
        <v>76.8</v>
      </c>
      <c r="L766" s="815">
        <f t="shared" si="107"/>
        <v>151.99</v>
      </c>
      <c r="M766" s="125"/>
      <c r="N766" s="358">
        <v>71.32955555555556</v>
      </c>
      <c r="O766" s="358">
        <v>61.553000000000004</v>
      </c>
      <c r="P766" s="736">
        <f t="shared" si="104"/>
        <v>132.88255555555557</v>
      </c>
      <c r="Q766" s="229"/>
      <c r="S766" s="3"/>
      <c r="T766" s="3"/>
      <c r="U766" s="3"/>
    </row>
    <row r="767" spans="1:21" ht="15.75">
      <c r="A767" s="600">
        <v>6</v>
      </c>
      <c r="B767" s="779" t="s">
        <v>162</v>
      </c>
      <c r="C767" s="654">
        <f t="shared" si="105"/>
        <v>204.7</v>
      </c>
      <c r="D767" s="654">
        <f t="shared" si="106"/>
        <v>318.19999999999993</v>
      </c>
      <c r="E767" s="469">
        <v>155.03699999999998</v>
      </c>
      <c r="F767" s="601">
        <f t="shared" si="103"/>
        <v>0.7573864191499755</v>
      </c>
      <c r="G767" s="599"/>
      <c r="H767" s="599"/>
      <c r="I767" s="599"/>
      <c r="J767" s="359">
        <v>122.42999999999998</v>
      </c>
      <c r="K767" s="359">
        <v>96.97999999999999</v>
      </c>
      <c r="L767" s="815">
        <f t="shared" si="107"/>
        <v>219.40999999999997</v>
      </c>
      <c r="M767" s="125"/>
      <c r="N767" s="358">
        <v>73.04588888888888</v>
      </c>
      <c r="O767" s="358">
        <v>81.99111111111111</v>
      </c>
      <c r="P767" s="736">
        <f t="shared" si="104"/>
        <v>155.03699999999998</v>
      </c>
      <c r="Q767" s="229"/>
      <c r="S767" s="3"/>
      <c r="T767" s="3"/>
      <c r="U767" s="3"/>
    </row>
    <row r="768" spans="1:21" ht="15.75">
      <c r="A768" s="600">
        <v>7</v>
      </c>
      <c r="B768" s="779" t="s">
        <v>163</v>
      </c>
      <c r="C768" s="654">
        <f t="shared" si="105"/>
        <v>139.79999999999998</v>
      </c>
      <c r="D768" s="654">
        <f t="shared" si="106"/>
        <v>204.16</v>
      </c>
      <c r="E768" s="469">
        <v>110.59577777777778</v>
      </c>
      <c r="F768" s="601">
        <f t="shared" si="103"/>
        <v>0.7910999841042761</v>
      </c>
      <c r="G768" s="599"/>
      <c r="H768" s="599"/>
      <c r="I768" s="599"/>
      <c r="J768" s="359">
        <v>75.19</v>
      </c>
      <c r="K768" s="359">
        <v>35.42</v>
      </c>
      <c r="L768" s="815">
        <f t="shared" si="107"/>
        <v>110.61</v>
      </c>
      <c r="M768" s="125"/>
      <c r="N768" s="358">
        <v>73.55611111111112</v>
      </c>
      <c r="O768" s="358">
        <v>37.03966666666667</v>
      </c>
      <c r="P768" s="736">
        <f t="shared" si="104"/>
        <v>110.59577777777778</v>
      </c>
      <c r="Q768" s="229"/>
      <c r="S768" s="3"/>
      <c r="T768" s="3"/>
      <c r="U768" s="3"/>
    </row>
    <row r="769" spans="1:21" ht="15.75">
      <c r="A769" s="600">
        <v>8</v>
      </c>
      <c r="B769" s="779" t="s">
        <v>164</v>
      </c>
      <c r="C769" s="654">
        <f t="shared" si="105"/>
        <v>92.69999999999999</v>
      </c>
      <c r="D769" s="654">
        <f t="shared" si="106"/>
        <v>134.64</v>
      </c>
      <c r="E769" s="469">
        <v>104.30333333333334</v>
      </c>
      <c r="F769" s="601">
        <f t="shared" si="103"/>
        <v>1.1251708018698312</v>
      </c>
      <c r="G769" s="599"/>
      <c r="H769" s="599"/>
      <c r="I769" s="599"/>
      <c r="J769" s="359">
        <v>61.089999999999996</v>
      </c>
      <c r="K769" s="359">
        <v>48.779999999999994</v>
      </c>
      <c r="L769" s="815">
        <f t="shared" si="107"/>
        <v>109.86999999999999</v>
      </c>
      <c r="M769" s="125"/>
      <c r="N769" s="358">
        <v>57.00000000000001</v>
      </c>
      <c r="O769" s="358">
        <v>47.303333333333335</v>
      </c>
      <c r="P769" s="736">
        <f t="shared" si="104"/>
        <v>104.30333333333334</v>
      </c>
      <c r="Q769" s="229"/>
      <c r="S769" s="3"/>
      <c r="T769" s="3"/>
      <c r="U769" s="3"/>
    </row>
    <row r="770" spans="1:21" ht="15.75">
      <c r="A770" s="600">
        <v>9</v>
      </c>
      <c r="B770" s="779" t="s">
        <v>165</v>
      </c>
      <c r="C770" s="654">
        <f t="shared" si="105"/>
        <v>189.8</v>
      </c>
      <c r="D770" s="654">
        <f t="shared" si="106"/>
        <v>289.53999999999996</v>
      </c>
      <c r="E770" s="469">
        <v>189.79933333333332</v>
      </c>
      <c r="F770" s="601">
        <f t="shared" si="103"/>
        <v>0.999996487530734</v>
      </c>
      <c r="G770" s="599"/>
      <c r="H770" s="599"/>
      <c r="I770" s="599"/>
      <c r="J770" s="359">
        <v>156.70999999999998</v>
      </c>
      <c r="K770" s="359">
        <v>132.83</v>
      </c>
      <c r="L770" s="815">
        <f t="shared" si="107"/>
        <v>289.53999999999996</v>
      </c>
      <c r="M770" s="125"/>
      <c r="N770" s="358">
        <v>100.19955555555555</v>
      </c>
      <c r="O770" s="358">
        <v>89.59977777777777</v>
      </c>
      <c r="P770" s="736">
        <f t="shared" si="104"/>
        <v>189.79933333333332</v>
      </c>
      <c r="Q770" s="229"/>
      <c r="S770" s="3"/>
      <c r="T770" s="3"/>
      <c r="U770" s="3"/>
    </row>
    <row r="771" spans="1:21" ht="15.75">
      <c r="A771" s="600">
        <v>10</v>
      </c>
      <c r="B771" s="779" t="s">
        <v>166</v>
      </c>
      <c r="C771" s="654">
        <f t="shared" si="105"/>
        <v>280</v>
      </c>
      <c r="D771" s="654">
        <f t="shared" si="106"/>
        <v>279.63399999999996</v>
      </c>
      <c r="E771" s="469">
        <v>240.00000000000003</v>
      </c>
      <c r="F771" s="601">
        <f t="shared" si="103"/>
        <v>0.8571428571428572</v>
      </c>
      <c r="G771" s="599"/>
      <c r="H771" s="599"/>
      <c r="I771" s="599"/>
      <c r="J771" s="359">
        <v>154.07399999999998</v>
      </c>
      <c r="K771" s="359">
        <v>119.54</v>
      </c>
      <c r="L771" s="815">
        <f t="shared" si="107"/>
        <v>273.614</v>
      </c>
      <c r="M771" s="125"/>
      <c r="N771" s="358">
        <v>144.00000000000003</v>
      </c>
      <c r="O771" s="358">
        <v>96</v>
      </c>
      <c r="P771" s="736">
        <f t="shared" si="104"/>
        <v>240.00000000000003</v>
      </c>
      <c r="Q771" s="229"/>
      <c r="S771" s="3"/>
      <c r="T771" s="3"/>
      <c r="U771" s="3"/>
    </row>
    <row r="772" spans="1:21" ht="15.75">
      <c r="A772" s="600">
        <v>11</v>
      </c>
      <c r="B772" s="779" t="s">
        <v>145</v>
      </c>
      <c r="C772" s="654">
        <f t="shared" si="105"/>
        <v>65</v>
      </c>
      <c r="D772" s="654">
        <f t="shared" si="106"/>
        <v>82.86</v>
      </c>
      <c r="E772" s="469">
        <v>56.49</v>
      </c>
      <c r="F772" s="601">
        <f t="shared" si="103"/>
        <v>0.8690769230769231</v>
      </c>
      <c r="G772" s="599"/>
      <c r="H772" s="599"/>
      <c r="I772" s="599"/>
      <c r="J772" s="359">
        <v>34.29</v>
      </c>
      <c r="K772" s="359">
        <v>28.86</v>
      </c>
      <c r="L772" s="815">
        <f t="shared" si="107"/>
        <v>63.15</v>
      </c>
      <c r="M772" s="125"/>
      <c r="N772" s="358">
        <v>23</v>
      </c>
      <c r="O772" s="358">
        <v>33.49</v>
      </c>
      <c r="P772" s="736">
        <f t="shared" si="104"/>
        <v>56.49</v>
      </c>
      <c r="Q772" s="229"/>
      <c r="S772" s="3"/>
      <c r="T772" s="3"/>
      <c r="U772" s="3"/>
    </row>
    <row r="773" spans="1:21" ht="15.75">
      <c r="A773" s="600">
        <v>12</v>
      </c>
      <c r="B773" s="779" t="s">
        <v>146</v>
      </c>
      <c r="C773" s="654">
        <f t="shared" si="105"/>
        <v>78.3</v>
      </c>
      <c r="D773" s="654">
        <f t="shared" si="106"/>
        <v>72.62</v>
      </c>
      <c r="E773" s="469">
        <v>75</v>
      </c>
      <c r="F773" s="601">
        <f t="shared" si="103"/>
        <v>0.9578544061302683</v>
      </c>
      <c r="G773" s="599"/>
      <c r="H773" s="599"/>
      <c r="I773" s="599"/>
      <c r="J773" s="359">
        <v>38.72</v>
      </c>
      <c r="K773" s="359">
        <v>28.75</v>
      </c>
      <c r="L773" s="815">
        <f t="shared" si="107"/>
        <v>67.47</v>
      </c>
      <c r="M773" s="125"/>
      <c r="N773" s="358">
        <v>46.290000000000006</v>
      </c>
      <c r="O773" s="358">
        <v>28.71</v>
      </c>
      <c r="P773" s="736">
        <f t="shared" si="104"/>
        <v>75</v>
      </c>
      <c r="Q773" s="229"/>
      <c r="S773" s="3"/>
      <c r="T773" s="3"/>
      <c r="U773" s="3"/>
    </row>
    <row r="774" spans="1:21" ht="15.75">
      <c r="A774" s="600">
        <v>13</v>
      </c>
      <c r="B774" s="779" t="s">
        <v>147</v>
      </c>
      <c r="C774" s="654">
        <f t="shared" si="105"/>
        <v>166.5</v>
      </c>
      <c r="D774" s="654">
        <f t="shared" si="106"/>
        <v>248.854</v>
      </c>
      <c r="E774" s="469">
        <v>152.7</v>
      </c>
      <c r="F774" s="601">
        <f t="shared" si="103"/>
        <v>0.9171171171171171</v>
      </c>
      <c r="G774" s="599"/>
      <c r="H774" s="599"/>
      <c r="I774" s="599"/>
      <c r="J774" s="360">
        <v>88.49</v>
      </c>
      <c r="K774" s="360">
        <v>81.46</v>
      </c>
      <c r="L774" s="815">
        <f t="shared" si="107"/>
        <v>169.95</v>
      </c>
      <c r="M774" s="125"/>
      <c r="N774" s="819">
        <v>75.6</v>
      </c>
      <c r="O774" s="819">
        <v>77.1</v>
      </c>
      <c r="P774" s="736">
        <f t="shared" si="104"/>
        <v>152.7</v>
      </c>
      <c r="Q774" s="230"/>
      <c r="S774" s="3"/>
      <c r="T774" s="3"/>
      <c r="U774" s="3"/>
    </row>
    <row r="775" spans="1:21" ht="15.75">
      <c r="A775" s="600">
        <v>14</v>
      </c>
      <c r="B775" s="779" t="s">
        <v>148</v>
      </c>
      <c r="C775" s="654">
        <f t="shared" si="105"/>
        <v>226.7</v>
      </c>
      <c r="D775" s="654">
        <f t="shared" si="106"/>
        <v>246.85999999999999</v>
      </c>
      <c r="E775" s="469">
        <v>206.70999999999998</v>
      </c>
      <c r="F775" s="601">
        <f t="shared" si="103"/>
        <v>0.911821790913101</v>
      </c>
      <c r="G775" s="599"/>
      <c r="H775" s="599"/>
      <c r="I775" s="599"/>
      <c r="J775" s="360">
        <v>112.52999999999999</v>
      </c>
      <c r="K775" s="360">
        <v>90.39999999999999</v>
      </c>
      <c r="L775" s="815">
        <f t="shared" si="107"/>
        <v>202.92999999999998</v>
      </c>
      <c r="M775" s="125"/>
      <c r="N775" s="819">
        <v>113.09</v>
      </c>
      <c r="O775" s="648">
        <v>93.61999999999999</v>
      </c>
      <c r="P775" s="736">
        <f t="shared" si="104"/>
        <v>206.70999999999998</v>
      </c>
      <c r="Q775" s="230"/>
      <c r="S775" s="3"/>
      <c r="T775" s="3"/>
      <c r="U775" s="3"/>
    </row>
    <row r="776" spans="1:21" ht="15.75">
      <c r="A776" s="600">
        <v>15</v>
      </c>
      <c r="B776" s="779" t="s">
        <v>149</v>
      </c>
      <c r="C776" s="654">
        <f t="shared" si="105"/>
        <v>110</v>
      </c>
      <c r="D776" s="654">
        <f t="shared" si="106"/>
        <v>92.35999999999999</v>
      </c>
      <c r="E776" s="469">
        <v>100</v>
      </c>
      <c r="F776" s="601">
        <f t="shared" si="103"/>
        <v>0.9090909090909091</v>
      </c>
      <c r="G776" s="599"/>
      <c r="H776" s="599"/>
      <c r="I776" s="599"/>
      <c r="J776" s="360">
        <v>49.42</v>
      </c>
      <c r="K776" s="360">
        <v>40.87</v>
      </c>
      <c r="L776" s="816">
        <f t="shared" si="107"/>
        <v>90.28999999999999</v>
      </c>
      <c r="M776" s="125"/>
      <c r="N776" s="819">
        <v>43.49999999999999</v>
      </c>
      <c r="O776" s="819">
        <v>56.50000000000001</v>
      </c>
      <c r="P776" s="736">
        <f t="shared" si="104"/>
        <v>100</v>
      </c>
      <c r="Q776" s="230"/>
      <c r="S776" s="3"/>
      <c r="T776" s="3"/>
      <c r="U776" s="3"/>
    </row>
    <row r="777" spans="1:21" ht="15.75">
      <c r="A777" s="600">
        <v>16</v>
      </c>
      <c r="B777" s="779" t="s">
        <v>150</v>
      </c>
      <c r="C777" s="654">
        <f t="shared" si="105"/>
        <v>113.8</v>
      </c>
      <c r="D777" s="654">
        <f t="shared" si="106"/>
        <v>108.53</v>
      </c>
      <c r="E777" s="469">
        <v>104.84</v>
      </c>
      <c r="F777" s="601">
        <f t="shared" si="103"/>
        <v>0.9212653778558876</v>
      </c>
      <c r="G777" s="599"/>
      <c r="H777" s="599"/>
      <c r="I777" s="599"/>
      <c r="J777" s="360">
        <v>48.620000000000005</v>
      </c>
      <c r="K777" s="360">
        <v>45.91</v>
      </c>
      <c r="L777" s="815">
        <f t="shared" si="107"/>
        <v>94.53</v>
      </c>
      <c r="M777" s="125"/>
      <c r="N777" s="819">
        <v>56.4</v>
      </c>
      <c r="O777" s="819">
        <v>48.44</v>
      </c>
      <c r="P777" s="736">
        <f t="shared" si="104"/>
        <v>104.84</v>
      </c>
      <c r="Q777" s="231"/>
      <c r="S777" s="3"/>
      <c r="T777" s="3"/>
      <c r="U777" s="3"/>
    </row>
    <row r="778" spans="1:21" ht="15.75">
      <c r="A778" s="600">
        <v>17</v>
      </c>
      <c r="B778" s="779" t="s">
        <v>151</v>
      </c>
      <c r="C778" s="654">
        <f t="shared" si="105"/>
        <v>66.7</v>
      </c>
      <c r="D778" s="654">
        <f t="shared" si="106"/>
        <v>67.64</v>
      </c>
      <c r="E778" s="469">
        <v>61.2</v>
      </c>
      <c r="F778" s="601">
        <f t="shared" si="103"/>
        <v>0.9175412293853074</v>
      </c>
      <c r="G778" s="599"/>
      <c r="H778" s="599"/>
      <c r="I778" s="599"/>
      <c r="J778" s="360">
        <v>38.24</v>
      </c>
      <c r="K778" s="360">
        <v>27.660000000000004</v>
      </c>
      <c r="L778" s="815">
        <f t="shared" si="107"/>
        <v>65.9</v>
      </c>
      <c r="M778" s="125"/>
      <c r="N778" s="819">
        <v>34.14</v>
      </c>
      <c r="O778" s="819">
        <v>27.06</v>
      </c>
      <c r="P778" s="736">
        <f t="shared" si="104"/>
        <v>61.2</v>
      </c>
      <c r="Q778" s="232"/>
      <c r="S778" s="3"/>
      <c r="T778" s="3"/>
      <c r="U778" s="3"/>
    </row>
    <row r="779" spans="1:21" ht="15.75">
      <c r="A779" s="600">
        <v>18</v>
      </c>
      <c r="B779" s="779" t="s">
        <v>152</v>
      </c>
      <c r="C779" s="654">
        <f t="shared" si="105"/>
        <v>255.4</v>
      </c>
      <c r="D779" s="654">
        <f t="shared" si="106"/>
        <v>286.69000000000005</v>
      </c>
      <c r="E779" s="469">
        <v>233</v>
      </c>
      <c r="F779" s="601">
        <f t="shared" si="103"/>
        <v>0.9122944400939702</v>
      </c>
      <c r="G779" s="599"/>
      <c r="H779" s="599"/>
      <c r="I779" s="599"/>
      <c r="J779" s="360">
        <v>113.41000000000001</v>
      </c>
      <c r="K779" s="360">
        <v>111.95</v>
      </c>
      <c r="L779" s="815">
        <f t="shared" si="107"/>
        <v>225.36</v>
      </c>
      <c r="M779" s="125"/>
      <c r="N779" s="819">
        <v>117.9</v>
      </c>
      <c r="O779" s="819">
        <v>115.1</v>
      </c>
      <c r="P779" s="736">
        <f t="shared" si="104"/>
        <v>233</v>
      </c>
      <c r="Q779" s="232"/>
      <c r="S779" s="3"/>
      <c r="T779" s="3"/>
      <c r="U779" s="3"/>
    </row>
    <row r="780" spans="1:21" ht="15.75">
      <c r="A780" s="600">
        <v>19</v>
      </c>
      <c r="B780" s="779" t="s">
        <v>153</v>
      </c>
      <c r="C780" s="654">
        <f t="shared" si="105"/>
        <v>110.8</v>
      </c>
      <c r="D780" s="654">
        <f t="shared" si="106"/>
        <v>163.8</v>
      </c>
      <c r="E780" s="469">
        <v>104.70000000000002</v>
      </c>
      <c r="F780" s="601">
        <f t="shared" si="103"/>
        <v>0.9449458483754515</v>
      </c>
      <c r="G780" s="599"/>
      <c r="H780" s="599"/>
      <c r="I780" s="599"/>
      <c r="J780" s="360">
        <v>62.910000000000004</v>
      </c>
      <c r="K780" s="360">
        <v>53.77</v>
      </c>
      <c r="L780" s="815">
        <f t="shared" si="107"/>
        <v>116.68</v>
      </c>
      <c r="M780" s="125"/>
      <c r="N780" s="819">
        <v>53.6</v>
      </c>
      <c r="O780" s="819">
        <v>51.10000000000001</v>
      </c>
      <c r="P780" s="736">
        <f t="shared" si="104"/>
        <v>104.70000000000002</v>
      </c>
      <c r="Q780" s="231"/>
      <c r="S780" s="3"/>
      <c r="T780" s="3"/>
      <c r="U780" s="3"/>
    </row>
    <row r="781" spans="1:21" ht="15.75">
      <c r="A781" s="600">
        <v>20</v>
      </c>
      <c r="B781" s="779" t="s">
        <v>154</v>
      </c>
      <c r="C781" s="654">
        <f t="shared" si="105"/>
        <v>284.7</v>
      </c>
      <c r="D781" s="654">
        <f t="shared" si="106"/>
        <v>292.467</v>
      </c>
      <c r="E781" s="469">
        <v>280.00000000000006</v>
      </c>
      <c r="F781" s="601">
        <f t="shared" si="103"/>
        <v>0.9834913944502988</v>
      </c>
      <c r="G781" s="599"/>
      <c r="H781" s="599"/>
      <c r="I781" s="599"/>
      <c r="J781" s="360">
        <v>139.14</v>
      </c>
      <c r="K781" s="360">
        <v>120.14000000000001</v>
      </c>
      <c r="L781" s="815">
        <f t="shared" si="107"/>
        <v>259.28</v>
      </c>
      <c r="M781" s="125"/>
      <c r="N781" s="819">
        <v>153.00000000000003</v>
      </c>
      <c r="O781" s="819">
        <v>127.00000000000001</v>
      </c>
      <c r="P781" s="736">
        <f t="shared" si="104"/>
        <v>280.00000000000006</v>
      </c>
      <c r="Q781" s="232"/>
      <c r="S781" s="3"/>
      <c r="T781" s="3"/>
      <c r="U781" s="3"/>
    </row>
    <row r="782" spans="1:21" ht="15.75">
      <c r="A782" s="600">
        <v>21</v>
      </c>
      <c r="B782" s="779" t="s">
        <v>155</v>
      </c>
      <c r="C782" s="654">
        <f t="shared" si="105"/>
        <v>32.7</v>
      </c>
      <c r="D782" s="654">
        <f t="shared" si="106"/>
        <v>24.66</v>
      </c>
      <c r="E782" s="469">
        <v>30.89</v>
      </c>
      <c r="F782" s="601">
        <f t="shared" si="103"/>
        <v>0.9446483180428134</v>
      </c>
      <c r="G782" s="599"/>
      <c r="H782" s="599"/>
      <c r="I782" s="599"/>
      <c r="J782" s="360">
        <v>10.68</v>
      </c>
      <c r="K782" s="360">
        <v>9.84</v>
      </c>
      <c r="L782" s="815">
        <f t="shared" si="107"/>
        <v>20.52</v>
      </c>
      <c r="M782" s="125"/>
      <c r="N782" s="819">
        <v>15.489999999999997</v>
      </c>
      <c r="O782" s="819">
        <v>15.400000000000002</v>
      </c>
      <c r="P782" s="736">
        <f t="shared" si="104"/>
        <v>30.89</v>
      </c>
      <c r="Q782" s="231"/>
      <c r="S782" s="3"/>
      <c r="T782" s="3"/>
      <c r="U782" s="3"/>
    </row>
    <row r="783" spans="1:21" ht="16.5" thickBot="1">
      <c r="A783" s="903">
        <v>22</v>
      </c>
      <c r="B783" s="784" t="s">
        <v>156</v>
      </c>
      <c r="C783" s="904">
        <f t="shared" si="105"/>
        <v>54.7</v>
      </c>
      <c r="D783" s="904">
        <f t="shared" si="106"/>
        <v>51.280000000000015</v>
      </c>
      <c r="E783" s="492">
        <v>55.47</v>
      </c>
      <c r="F783" s="905">
        <f t="shared" si="103"/>
        <v>1.0140767824497257</v>
      </c>
      <c r="G783" s="599"/>
      <c r="H783" s="599"/>
      <c r="I783" s="599"/>
      <c r="J783" s="360">
        <v>23.380000000000003</v>
      </c>
      <c r="K783" s="360">
        <v>24.9</v>
      </c>
      <c r="L783" s="815">
        <f t="shared" si="107"/>
        <v>48.28</v>
      </c>
      <c r="M783" s="125"/>
      <c r="N783" s="819">
        <v>22.9</v>
      </c>
      <c r="O783" s="648">
        <v>32.57</v>
      </c>
      <c r="P783" s="736">
        <f t="shared" si="104"/>
        <v>55.47</v>
      </c>
      <c r="Q783" s="231"/>
      <c r="S783" s="3"/>
      <c r="T783" s="3"/>
      <c r="U783" s="3"/>
    </row>
    <row r="784" spans="1:17" s="19" customFormat="1" ht="16.5" thickBot="1">
      <c r="A784" s="877"/>
      <c r="B784" s="878" t="s">
        <v>20</v>
      </c>
      <c r="C784" s="906">
        <f>C756</f>
        <v>3326.7999999999997</v>
      </c>
      <c r="D784" s="906">
        <f>SUM(D762:D783)</f>
        <v>4065.5650000000005</v>
      </c>
      <c r="E784" s="907">
        <f>SUM(E762:E783)</f>
        <v>3048.087666666666</v>
      </c>
      <c r="F784" s="908">
        <f t="shared" si="103"/>
        <v>0.9162220953068012</v>
      </c>
      <c r="G784" s="507"/>
      <c r="H784" s="507"/>
      <c r="I784" s="507"/>
      <c r="J784" s="806">
        <f>SUM(J762:J783)</f>
        <v>1798.0440000000006</v>
      </c>
      <c r="K784" s="806">
        <f>SUM(K762:K783)</f>
        <v>1552.5200000000002</v>
      </c>
      <c r="L784" s="736">
        <f>SUM(L762:L783)</f>
        <v>3350.5640000000003</v>
      </c>
      <c r="M784" s="37"/>
      <c r="N784" s="807">
        <f>SUM(N762:N783)</f>
        <v>1627.179666666667</v>
      </c>
      <c r="O784" s="806">
        <f>SUM(O762:O783)</f>
        <v>1420.908</v>
      </c>
      <c r="P784" s="736">
        <f>SUM(P762:P783)</f>
        <v>3048.087666666666</v>
      </c>
      <c r="Q784" s="125"/>
    </row>
    <row r="785" spans="1:20" s="19" customFormat="1" ht="15.75" hidden="1">
      <c r="A785" s="551"/>
      <c r="B785" s="552"/>
      <c r="C785" s="589"/>
      <c r="D785" s="588"/>
      <c r="E785" s="602"/>
      <c r="F785" s="603"/>
      <c r="G785" s="507"/>
      <c r="H785" s="507"/>
      <c r="I785" s="507"/>
      <c r="J785" s="507"/>
      <c r="K785" s="37"/>
      <c r="L785" s="37"/>
      <c r="M785" s="37"/>
      <c r="N785" s="37"/>
      <c r="O785" s="37"/>
      <c r="P785" s="63"/>
      <c r="Q785" s="227"/>
      <c r="R785" s="43"/>
      <c r="S785" s="43"/>
      <c r="T785" s="125"/>
    </row>
    <row r="786" spans="1:21" ht="15.75" hidden="1">
      <c r="A786" s="551"/>
      <c r="B786" s="552"/>
      <c r="C786" s="564"/>
      <c r="D786" s="481"/>
      <c r="E786" s="238"/>
      <c r="F786" s="506"/>
      <c r="G786" s="507"/>
      <c r="H786" s="507"/>
      <c r="I786" s="507"/>
      <c r="J786" s="507"/>
      <c r="K786" s="37"/>
      <c r="L786" s="37"/>
      <c r="M786" s="37"/>
      <c r="N786" s="37"/>
      <c r="O786" s="37"/>
      <c r="P786" s="127"/>
      <c r="Q786" s="127"/>
      <c r="R786" s="62"/>
      <c r="S786" s="62"/>
      <c r="T786" s="62"/>
      <c r="U786" s="62"/>
    </row>
    <row r="787" spans="1:21" ht="15.75" hidden="1">
      <c r="A787" s="551"/>
      <c r="B787" s="552"/>
      <c r="C787" s="564"/>
      <c r="D787" s="481"/>
      <c r="E787" s="238"/>
      <c r="F787" s="506"/>
      <c r="G787" s="507"/>
      <c r="H787" s="507"/>
      <c r="I787" s="507"/>
      <c r="J787" s="507"/>
      <c r="K787" s="37"/>
      <c r="L787" s="37"/>
      <c r="M787" s="37"/>
      <c r="N787" s="37"/>
      <c r="O787" s="37"/>
      <c r="P787" s="127"/>
      <c r="Q787" s="127"/>
      <c r="R787" s="62"/>
      <c r="S787" s="62"/>
      <c r="T787" s="62"/>
      <c r="U787" s="62"/>
    </row>
    <row r="788" spans="1:21" ht="15.75" hidden="1">
      <c r="A788" s="551"/>
      <c r="B788" s="552"/>
      <c r="C788" s="564"/>
      <c r="D788" s="481"/>
      <c r="E788" s="238"/>
      <c r="F788" s="506"/>
      <c r="G788" s="507"/>
      <c r="H788" s="507"/>
      <c r="I788" s="507"/>
      <c r="J788" s="507"/>
      <c r="K788" s="37"/>
      <c r="L788" s="37"/>
      <c r="M788" s="37"/>
      <c r="N788" s="37"/>
      <c r="O788" s="37"/>
      <c r="P788" s="127"/>
      <c r="Q788" s="127"/>
      <c r="R788" s="62"/>
      <c r="S788" s="62"/>
      <c r="T788" s="62"/>
      <c r="U788" s="62"/>
    </row>
    <row r="789" spans="1:21" s="96" customFormat="1" ht="38.25" customHeight="1">
      <c r="A789" s="294" t="s">
        <v>110</v>
      </c>
      <c r="B789" s="294"/>
      <c r="C789" s="294"/>
      <c r="D789" s="237"/>
      <c r="E789" s="238"/>
      <c r="F789" s="235"/>
      <c r="G789" s="236"/>
      <c r="H789" s="236"/>
      <c r="I789" s="236"/>
      <c r="J789" s="236"/>
      <c r="K789" s="18"/>
      <c r="L789" s="18"/>
      <c r="M789" s="18"/>
      <c r="N789" s="18"/>
      <c r="O789" s="18"/>
      <c r="P789" s="128"/>
      <c r="Q789" s="128"/>
      <c r="R789" s="94"/>
      <c r="S789" s="94"/>
      <c r="T789" s="94"/>
      <c r="U789" s="94"/>
    </row>
    <row r="790" spans="1:21" s="96" customFormat="1" ht="29.25" customHeight="1" thickBot="1">
      <c r="A790" s="538" t="s">
        <v>388</v>
      </c>
      <c r="B790" s="538"/>
      <c r="C790" s="478"/>
      <c r="D790" s="237"/>
      <c r="E790" s="238"/>
      <c r="F790" s="235" t="s">
        <v>225</v>
      </c>
      <c r="G790" s="236"/>
      <c r="H790" s="236"/>
      <c r="I790" s="236"/>
      <c r="J790" s="236"/>
      <c r="K790" s="18"/>
      <c r="L790" s="18"/>
      <c r="M790" s="18"/>
      <c r="N790" s="18"/>
      <c r="O790" s="18"/>
      <c r="P790" s="94"/>
      <c r="Q790" s="94"/>
      <c r="R790" s="94"/>
      <c r="S790" s="94"/>
      <c r="T790" s="94"/>
      <c r="U790" s="94"/>
    </row>
    <row r="791" spans="1:20" s="96" customFormat="1" ht="48" thickBot="1">
      <c r="A791" s="759" t="s">
        <v>9</v>
      </c>
      <c r="B791" s="760" t="s">
        <v>10</v>
      </c>
      <c r="C791" s="902" t="s">
        <v>415</v>
      </c>
      <c r="D791" s="902" t="s">
        <v>95</v>
      </c>
      <c r="E791" s="902" t="s">
        <v>448</v>
      </c>
      <c r="F791" s="773" t="s">
        <v>422</v>
      </c>
      <c r="G791" s="604"/>
      <c r="H791" s="604"/>
      <c r="I791" s="604"/>
      <c r="J791" s="820" t="s">
        <v>206</v>
      </c>
      <c r="K791" s="803" t="s">
        <v>207</v>
      </c>
      <c r="L791" s="803" t="s">
        <v>208</v>
      </c>
      <c r="M791" s="4"/>
      <c r="N791" s="4"/>
      <c r="O791" s="4"/>
      <c r="S791" s="94"/>
      <c r="T791" s="94"/>
    </row>
    <row r="792" spans="1:20" s="96" customFormat="1" ht="15.75">
      <c r="A792" s="742">
        <v>1</v>
      </c>
      <c r="B792" s="780" t="s">
        <v>157</v>
      </c>
      <c r="C792" s="900">
        <f>C762</f>
        <v>188.6</v>
      </c>
      <c r="D792" s="900">
        <f>D762</f>
        <v>179.20000000000002</v>
      </c>
      <c r="E792" s="900">
        <v>-30.76666666666666</v>
      </c>
      <c r="F792" s="909">
        <f>E792/C792</f>
        <v>-0.16313184870979142</v>
      </c>
      <c r="G792" s="604"/>
      <c r="H792" s="604"/>
      <c r="I792" s="604"/>
      <c r="J792" s="812">
        <v>-18.29666666666667</v>
      </c>
      <c r="K792" s="812">
        <v>-12.46999999999999</v>
      </c>
      <c r="L792" s="806">
        <f>SUM(J792:K792)</f>
        <v>-30.76666666666666</v>
      </c>
      <c r="M792" s="4"/>
      <c r="N792" s="4"/>
      <c r="O792" s="4"/>
      <c r="S792" s="97"/>
      <c r="T792" s="97"/>
    </row>
    <row r="793" spans="1:20" s="96" customFormat="1" ht="15.75">
      <c r="A793" s="256">
        <v>2</v>
      </c>
      <c r="B793" s="779" t="s">
        <v>158</v>
      </c>
      <c r="C793" s="654">
        <f aca="true" t="shared" si="108" ref="C793:C813">C763</f>
        <v>71.5</v>
      </c>
      <c r="D793" s="654">
        <f aca="true" t="shared" si="109" ref="D793:D813">D763</f>
        <v>109.33000000000001</v>
      </c>
      <c r="E793" s="654">
        <v>37.14222222222222</v>
      </c>
      <c r="F793" s="594">
        <f aca="true" t="shared" si="110" ref="F793:F813">E793/C793</f>
        <v>0.5194716394716394</v>
      </c>
      <c r="G793" s="604"/>
      <c r="H793" s="604"/>
      <c r="I793" s="604"/>
      <c r="J793" s="812">
        <v>25.351111111111116</v>
      </c>
      <c r="K793" s="812">
        <v>11.791111111111109</v>
      </c>
      <c r="L793" s="806">
        <f aca="true" t="shared" si="111" ref="L793:L813">SUM(J793:K793)</f>
        <v>37.14222222222222</v>
      </c>
      <c r="M793" s="4"/>
      <c r="N793" s="4"/>
      <c r="O793" s="4"/>
      <c r="S793" s="97"/>
      <c r="T793" s="97"/>
    </row>
    <row r="794" spans="1:20" s="96" customFormat="1" ht="15.75">
      <c r="A794" s="256">
        <v>3</v>
      </c>
      <c r="B794" s="779" t="s">
        <v>159</v>
      </c>
      <c r="C794" s="654">
        <f t="shared" si="108"/>
        <v>220.3</v>
      </c>
      <c r="D794" s="654">
        <f t="shared" si="109"/>
        <v>331.98</v>
      </c>
      <c r="E794" s="654">
        <v>130.2688888888889</v>
      </c>
      <c r="F794" s="594">
        <f t="shared" si="110"/>
        <v>0.5913249609118879</v>
      </c>
      <c r="G794" s="604"/>
      <c r="H794" s="604"/>
      <c r="I794" s="604"/>
      <c r="J794" s="812">
        <v>82.92555555555558</v>
      </c>
      <c r="K794" s="812">
        <v>47.34333333333332</v>
      </c>
      <c r="L794" s="806">
        <f t="shared" si="111"/>
        <v>130.2688888888889</v>
      </c>
      <c r="M794" s="4"/>
      <c r="N794" s="4"/>
      <c r="O794" s="4"/>
      <c r="S794" s="97"/>
      <c r="T794" s="97"/>
    </row>
    <row r="795" spans="1:20" s="96" customFormat="1" ht="15.75">
      <c r="A795" s="256">
        <v>4</v>
      </c>
      <c r="B795" s="779" t="s">
        <v>160</v>
      </c>
      <c r="C795" s="654">
        <f t="shared" si="108"/>
        <v>249.4</v>
      </c>
      <c r="D795" s="654">
        <f t="shared" si="109"/>
        <v>308.57000000000005</v>
      </c>
      <c r="E795" s="654">
        <v>137.96588888888894</v>
      </c>
      <c r="F795" s="594">
        <f t="shared" si="110"/>
        <v>0.5531912144702844</v>
      </c>
      <c r="G795" s="604"/>
      <c r="H795" s="604"/>
      <c r="I795" s="604"/>
      <c r="J795" s="812">
        <v>59.54144444444448</v>
      </c>
      <c r="K795" s="812">
        <v>78.42444444444446</v>
      </c>
      <c r="L795" s="806">
        <f t="shared" si="111"/>
        <v>137.96588888888894</v>
      </c>
      <c r="M795" s="4"/>
      <c r="N795" s="4"/>
      <c r="O795" s="4"/>
      <c r="S795" s="97"/>
      <c r="T795" s="97"/>
    </row>
    <row r="796" spans="1:20" s="96" customFormat="1" ht="15.75">
      <c r="A796" s="256">
        <v>5</v>
      </c>
      <c r="B796" s="779" t="s">
        <v>161</v>
      </c>
      <c r="C796" s="654">
        <f t="shared" si="108"/>
        <v>124.69999999999999</v>
      </c>
      <c r="D796" s="654">
        <f t="shared" si="109"/>
        <v>171.69</v>
      </c>
      <c r="E796" s="654">
        <v>38.807444444444435</v>
      </c>
      <c r="F796" s="594">
        <f t="shared" si="110"/>
        <v>0.31120645103804684</v>
      </c>
      <c r="G796" s="604"/>
      <c r="H796" s="604"/>
      <c r="I796" s="604"/>
      <c r="J796" s="812">
        <v>6.500444444444434</v>
      </c>
      <c r="K796" s="812">
        <v>32.307</v>
      </c>
      <c r="L796" s="806">
        <f t="shared" si="111"/>
        <v>38.807444444444435</v>
      </c>
      <c r="M796" s="4"/>
      <c r="N796" s="4"/>
      <c r="O796" s="4"/>
      <c r="S796" s="97"/>
      <c r="T796" s="97"/>
    </row>
    <row r="797" spans="1:20" s="96" customFormat="1" ht="15.75">
      <c r="A797" s="256">
        <v>6</v>
      </c>
      <c r="B797" s="779" t="s">
        <v>162</v>
      </c>
      <c r="C797" s="654">
        <f t="shared" si="108"/>
        <v>204.7</v>
      </c>
      <c r="D797" s="654">
        <f t="shared" si="109"/>
        <v>318.19999999999993</v>
      </c>
      <c r="E797" s="654">
        <v>163.16299999999995</v>
      </c>
      <c r="F797" s="594">
        <f t="shared" si="110"/>
        <v>0.7970835368832436</v>
      </c>
      <c r="G797" s="604"/>
      <c r="H797" s="604"/>
      <c r="I797" s="604"/>
      <c r="J797" s="812">
        <v>107.8241111111111</v>
      </c>
      <c r="K797" s="812">
        <v>55.338888888888874</v>
      </c>
      <c r="L797" s="806">
        <f t="shared" si="111"/>
        <v>163.16299999999995</v>
      </c>
      <c r="M797" s="4"/>
      <c r="N797" s="4"/>
      <c r="O797" s="4"/>
      <c r="S797" s="97"/>
      <c r="T797" s="97"/>
    </row>
    <row r="798" spans="1:20" s="96" customFormat="1" ht="15.75">
      <c r="A798" s="256">
        <v>7</v>
      </c>
      <c r="B798" s="779" t="s">
        <v>163</v>
      </c>
      <c r="C798" s="654">
        <f t="shared" si="108"/>
        <v>139.79999999999998</v>
      </c>
      <c r="D798" s="654">
        <f t="shared" si="109"/>
        <v>204.16</v>
      </c>
      <c r="E798" s="654">
        <v>93.5642222222222</v>
      </c>
      <c r="F798" s="594">
        <f t="shared" si="110"/>
        <v>0.6692719758384994</v>
      </c>
      <c r="G798" s="604"/>
      <c r="H798" s="604"/>
      <c r="I798" s="604"/>
      <c r="J798" s="812">
        <v>81.09388888888887</v>
      </c>
      <c r="K798" s="812">
        <v>12.470333333333333</v>
      </c>
      <c r="L798" s="806">
        <f t="shared" si="111"/>
        <v>93.5642222222222</v>
      </c>
      <c r="M798" s="4"/>
      <c r="N798" s="4"/>
      <c r="O798" s="4"/>
      <c r="S798" s="97"/>
      <c r="T798" s="97"/>
    </row>
    <row r="799" spans="1:20" s="96" customFormat="1" ht="15.75">
      <c r="A799" s="256">
        <v>8</v>
      </c>
      <c r="B799" s="779" t="s">
        <v>164</v>
      </c>
      <c r="C799" s="654">
        <f t="shared" si="108"/>
        <v>92.69999999999999</v>
      </c>
      <c r="D799" s="654">
        <f t="shared" si="109"/>
        <v>134.64</v>
      </c>
      <c r="E799" s="654">
        <v>30.336666666666645</v>
      </c>
      <c r="F799" s="594">
        <f t="shared" si="110"/>
        <v>0.3272563825961882</v>
      </c>
      <c r="G799" s="604"/>
      <c r="H799" s="604"/>
      <c r="I799" s="604"/>
      <c r="J799" s="812">
        <v>28.739999999999984</v>
      </c>
      <c r="K799" s="812">
        <v>1.5966666666666587</v>
      </c>
      <c r="L799" s="806">
        <f t="shared" si="111"/>
        <v>30.336666666666645</v>
      </c>
      <c r="M799" s="4"/>
      <c r="N799" s="4"/>
      <c r="O799" s="4"/>
      <c r="S799" s="97"/>
      <c r="T799" s="97"/>
    </row>
    <row r="800" spans="1:20" s="96" customFormat="1" ht="15.75">
      <c r="A800" s="256">
        <v>9</v>
      </c>
      <c r="B800" s="779" t="s">
        <v>165</v>
      </c>
      <c r="C800" s="654">
        <f t="shared" si="108"/>
        <v>189.8</v>
      </c>
      <c r="D800" s="654">
        <f t="shared" si="109"/>
        <v>289.53999999999996</v>
      </c>
      <c r="E800" s="654">
        <v>99.74066666666667</v>
      </c>
      <c r="F800" s="594">
        <f t="shared" si="110"/>
        <v>0.5255040393396557</v>
      </c>
      <c r="G800" s="604"/>
      <c r="H800" s="604"/>
      <c r="I800" s="604"/>
      <c r="J800" s="812">
        <v>56.51044444444443</v>
      </c>
      <c r="K800" s="812">
        <v>43.23022222222224</v>
      </c>
      <c r="L800" s="806">
        <f t="shared" si="111"/>
        <v>99.74066666666667</v>
      </c>
      <c r="M800" s="4"/>
      <c r="N800" s="4"/>
      <c r="O800" s="4"/>
      <c r="S800" s="97"/>
      <c r="T800" s="97"/>
    </row>
    <row r="801" spans="1:20" s="96" customFormat="1" ht="15.75">
      <c r="A801" s="256">
        <v>10</v>
      </c>
      <c r="B801" s="779" t="s">
        <v>166</v>
      </c>
      <c r="C801" s="654">
        <f t="shared" si="108"/>
        <v>280</v>
      </c>
      <c r="D801" s="654">
        <f t="shared" si="109"/>
        <v>279.63399999999996</v>
      </c>
      <c r="E801" s="654">
        <v>39.63399999999995</v>
      </c>
      <c r="F801" s="594">
        <f t="shared" si="110"/>
        <v>0.14154999999999981</v>
      </c>
      <c r="G801" s="604"/>
      <c r="H801" s="604"/>
      <c r="I801" s="604"/>
      <c r="J801" s="812">
        <v>13.573999999999954</v>
      </c>
      <c r="K801" s="812">
        <v>26.059999999999995</v>
      </c>
      <c r="L801" s="806">
        <f t="shared" si="111"/>
        <v>39.63399999999995</v>
      </c>
      <c r="M801" s="4"/>
      <c r="N801" s="4"/>
      <c r="O801" s="4"/>
      <c r="S801" s="97"/>
      <c r="T801" s="97"/>
    </row>
    <row r="802" spans="1:20" s="96" customFormat="1" ht="15.75">
      <c r="A802" s="256">
        <v>11</v>
      </c>
      <c r="B802" s="779" t="s">
        <v>145</v>
      </c>
      <c r="C802" s="654">
        <f t="shared" si="108"/>
        <v>65</v>
      </c>
      <c r="D802" s="654">
        <f t="shared" si="109"/>
        <v>82.86</v>
      </c>
      <c r="E802" s="654">
        <v>26.369999999999997</v>
      </c>
      <c r="F802" s="594">
        <f t="shared" si="110"/>
        <v>0.40569230769230763</v>
      </c>
      <c r="G802" s="604"/>
      <c r="H802" s="604"/>
      <c r="I802" s="604"/>
      <c r="J802" s="812">
        <v>28.25</v>
      </c>
      <c r="K802" s="812">
        <v>-1.880000000000004</v>
      </c>
      <c r="L802" s="806">
        <f t="shared" si="111"/>
        <v>26.369999999999997</v>
      </c>
      <c r="M802" s="4"/>
      <c r="N802" s="4"/>
      <c r="O802" s="4"/>
      <c r="S802" s="97"/>
      <c r="T802" s="97"/>
    </row>
    <row r="803" spans="1:20" s="96" customFormat="1" ht="15.75">
      <c r="A803" s="256">
        <v>12</v>
      </c>
      <c r="B803" s="779" t="s">
        <v>146</v>
      </c>
      <c r="C803" s="654">
        <f t="shared" si="108"/>
        <v>78.3</v>
      </c>
      <c r="D803" s="654">
        <f t="shared" si="109"/>
        <v>72.62</v>
      </c>
      <c r="E803" s="654">
        <v>-2.380000000000008</v>
      </c>
      <c r="F803" s="594">
        <f t="shared" si="110"/>
        <v>-0.030395913154533945</v>
      </c>
      <c r="G803" s="604"/>
      <c r="H803" s="604"/>
      <c r="I803" s="604"/>
      <c r="J803" s="812">
        <v>-4.180000000000007</v>
      </c>
      <c r="K803" s="812">
        <v>1.7999999999999992</v>
      </c>
      <c r="L803" s="806">
        <f t="shared" si="111"/>
        <v>-2.380000000000008</v>
      </c>
      <c r="M803" s="4"/>
      <c r="N803" s="4"/>
      <c r="O803" s="4"/>
      <c r="S803" s="97"/>
      <c r="T803" s="97"/>
    </row>
    <row r="804" spans="1:20" s="96" customFormat="1" ht="15.75">
      <c r="A804" s="256">
        <v>13</v>
      </c>
      <c r="B804" s="779" t="s">
        <v>147</v>
      </c>
      <c r="C804" s="654">
        <f t="shared" si="108"/>
        <v>166.5</v>
      </c>
      <c r="D804" s="654">
        <f t="shared" si="109"/>
        <v>248.854</v>
      </c>
      <c r="E804" s="654">
        <v>96.15400000000002</v>
      </c>
      <c r="F804" s="594">
        <f t="shared" si="110"/>
        <v>0.5775015015015017</v>
      </c>
      <c r="G804" s="604"/>
      <c r="H804" s="604"/>
      <c r="I804" s="604"/>
      <c r="J804" s="812">
        <v>77.91000000000001</v>
      </c>
      <c r="K804" s="812">
        <v>18.244000000000007</v>
      </c>
      <c r="L804" s="806">
        <f t="shared" si="111"/>
        <v>96.15400000000002</v>
      </c>
      <c r="M804" s="4"/>
      <c r="N804" s="4"/>
      <c r="O804" s="4"/>
      <c r="S804" s="97"/>
      <c r="T804" s="97"/>
    </row>
    <row r="805" spans="1:20" s="96" customFormat="1" ht="15.75">
      <c r="A805" s="256">
        <v>14</v>
      </c>
      <c r="B805" s="779" t="s">
        <v>148</v>
      </c>
      <c r="C805" s="654">
        <f t="shared" si="108"/>
        <v>226.7</v>
      </c>
      <c r="D805" s="654">
        <f t="shared" si="109"/>
        <v>246.85999999999999</v>
      </c>
      <c r="E805" s="654">
        <v>40.149999999999984</v>
      </c>
      <c r="F805" s="594">
        <f t="shared" si="110"/>
        <v>0.1771063078958976</v>
      </c>
      <c r="G805" s="604"/>
      <c r="H805" s="604"/>
      <c r="I805" s="604"/>
      <c r="J805" s="812">
        <v>37.509999999999984</v>
      </c>
      <c r="K805" s="812">
        <v>2.6400000000000023</v>
      </c>
      <c r="L805" s="806">
        <f t="shared" si="111"/>
        <v>40.149999999999984</v>
      </c>
      <c r="M805" s="4"/>
      <c r="N805" s="4"/>
      <c r="O805" s="4"/>
      <c r="S805" s="97"/>
      <c r="T805" s="97"/>
    </row>
    <row r="806" spans="1:20" s="96" customFormat="1" ht="15.75">
      <c r="A806" s="256">
        <v>15</v>
      </c>
      <c r="B806" s="779" t="s">
        <v>149</v>
      </c>
      <c r="C806" s="654">
        <f t="shared" si="108"/>
        <v>110</v>
      </c>
      <c r="D806" s="654">
        <f t="shared" si="109"/>
        <v>92.35999999999999</v>
      </c>
      <c r="E806" s="654">
        <v>-7.6400000000000015</v>
      </c>
      <c r="F806" s="594">
        <f t="shared" si="110"/>
        <v>-0.06945454545454546</v>
      </c>
      <c r="G806" s="604"/>
      <c r="H806" s="604"/>
      <c r="I806" s="604"/>
      <c r="J806" s="812">
        <v>7.840000000000008</v>
      </c>
      <c r="K806" s="812">
        <v>-15.48000000000001</v>
      </c>
      <c r="L806" s="806">
        <f t="shared" si="111"/>
        <v>-7.6400000000000015</v>
      </c>
      <c r="M806" s="4"/>
      <c r="N806" s="4"/>
      <c r="O806" s="4"/>
      <c r="S806" s="97"/>
      <c r="T806" s="97"/>
    </row>
    <row r="807" spans="1:20" s="96" customFormat="1" ht="15.75">
      <c r="A807" s="256">
        <v>16</v>
      </c>
      <c r="B807" s="779" t="s">
        <v>150</v>
      </c>
      <c r="C807" s="654">
        <f t="shared" si="108"/>
        <v>113.8</v>
      </c>
      <c r="D807" s="654">
        <f t="shared" si="109"/>
        <v>108.53</v>
      </c>
      <c r="E807" s="654">
        <v>3.689999999999997</v>
      </c>
      <c r="F807" s="594">
        <f t="shared" si="110"/>
        <v>0.03242530755711772</v>
      </c>
      <c r="G807" s="604"/>
      <c r="H807" s="604"/>
      <c r="I807" s="604"/>
      <c r="J807" s="812">
        <v>-1.0100000000000033</v>
      </c>
      <c r="K807" s="812">
        <v>4.7</v>
      </c>
      <c r="L807" s="806">
        <f t="shared" si="111"/>
        <v>3.689999999999997</v>
      </c>
      <c r="M807" s="4"/>
      <c r="N807" s="4"/>
      <c r="O807" s="4"/>
      <c r="S807" s="97"/>
      <c r="T807" s="97"/>
    </row>
    <row r="808" spans="1:20" s="96" customFormat="1" ht="15.75">
      <c r="A808" s="256">
        <v>17</v>
      </c>
      <c r="B808" s="779" t="s">
        <v>151</v>
      </c>
      <c r="C808" s="654">
        <f t="shared" si="108"/>
        <v>66.7</v>
      </c>
      <c r="D808" s="654">
        <f t="shared" si="109"/>
        <v>67.64</v>
      </c>
      <c r="E808" s="654">
        <v>6.440000000000003</v>
      </c>
      <c r="F808" s="594">
        <f t="shared" si="110"/>
        <v>0.09655172413793107</v>
      </c>
      <c r="G808" s="604"/>
      <c r="H808" s="604"/>
      <c r="I808" s="604"/>
      <c r="J808" s="812">
        <v>5.1999999999999975</v>
      </c>
      <c r="K808" s="812">
        <v>1.2400000000000055</v>
      </c>
      <c r="L808" s="806">
        <f t="shared" si="111"/>
        <v>6.440000000000003</v>
      </c>
      <c r="M808" s="4"/>
      <c r="N808" s="4"/>
      <c r="O808" s="4"/>
      <c r="S808" s="97"/>
      <c r="T808" s="97"/>
    </row>
    <row r="809" spans="1:20" s="96" customFormat="1" ht="15.75">
      <c r="A809" s="256">
        <v>18</v>
      </c>
      <c r="B809" s="779" t="s">
        <v>152</v>
      </c>
      <c r="C809" s="654">
        <f t="shared" si="108"/>
        <v>255.4</v>
      </c>
      <c r="D809" s="654">
        <f t="shared" si="109"/>
        <v>286.69000000000005</v>
      </c>
      <c r="E809" s="654">
        <v>53.69000000000001</v>
      </c>
      <c r="F809" s="594">
        <f t="shared" si="110"/>
        <v>0.2102192638997651</v>
      </c>
      <c r="G809" s="604"/>
      <c r="H809" s="604"/>
      <c r="I809" s="604"/>
      <c r="J809" s="812">
        <v>22.160000000000014</v>
      </c>
      <c r="K809" s="812">
        <v>31.53</v>
      </c>
      <c r="L809" s="806">
        <f t="shared" si="111"/>
        <v>53.69000000000001</v>
      </c>
      <c r="M809" s="4"/>
      <c r="N809" s="4"/>
      <c r="O809" s="4"/>
      <c r="S809" s="97"/>
      <c r="T809" s="97"/>
    </row>
    <row r="810" spans="1:20" s="96" customFormat="1" ht="15.75">
      <c r="A810" s="256">
        <v>19</v>
      </c>
      <c r="B810" s="779" t="s">
        <v>153</v>
      </c>
      <c r="C810" s="654">
        <f t="shared" si="108"/>
        <v>110.8</v>
      </c>
      <c r="D810" s="654">
        <f t="shared" si="109"/>
        <v>163.8</v>
      </c>
      <c r="E810" s="654">
        <v>59.09999999999998</v>
      </c>
      <c r="F810" s="594">
        <f t="shared" si="110"/>
        <v>0.533393501805054</v>
      </c>
      <c r="G810" s="604"/>
      <c r="H810" s="604"/>
      <c r="I810" s="604"/>
      <c r="J810" s="812">
        <v>38.43</v>
      </c>
      <c r="K810" s="812">
        <v>20.669999999999984</v>
      </c>
      <c r="L810" s="806">
        <f t="shared" si="111"/>
        <v>59.09999999999998</v>
      </c>
      <c r="M810" s="4"/>
      <c r="N810" s="4"/>
      <c r="O810" s="4"/>
      <c r="S810" s="97"/>
      <c r="T810" s="97"/>
    </row>
    <row r="811" spans="1:20" s="96" customFormat="1" ht="15.75">
      <c r="A811" s="256">
        <v>20</v>
      </c>
      <c r="B811" s="779" t="s">
        <v>154</v>
      </c>
      <c r="C811" s="654">
        <f t="shared" si="108"/>
        <v>284.7</v>
      </c>
      <c r="D811" s="654">
        <f t="shared" si="109"/>
        <v>292.467</v>
      </c>
      <c r="E811" s="654">
        <v>12.466999999999981</v>
      </c>
      <c r="F811" s="594">
        <f t="shared" si="110"/>
        <v>0.04378995433789948</v>
      </c>
      <c r="G811" s="604"/>
      <c r="H811" s="604"/>
      <c r="I811" s="604"/>
      <c r="J811" s="812">
        <v>5.39699999999999</v>
      </c>
      <c r="K811" s="812">
        <v>7.069999999999991</v>
      </c>
      <c r="L811" s="806">
        <f t="shared" si="111"/>
        <v>12.466999999999981</v>
      </c>
      <c r="M811" s="4"/>
      <c r="N811" s="4"/>
      <c r="O811" s="4"/>
      <c r="S811" s="97"/>
      <c r="T811" s="97"/>
    </row>
    <row r="812" spans="1:20" s="96" customFormat="1" ht="15.75">
      <c r="A812" s="256">
        <v>21</v>
      </c>
      <c r="B812" s="779" t="s">
        <v>155</v>
      </c>
      <c r="C812" s="654">
        <f t="shared" si="108"/>
        <v>32.7</v>
      </c>
      <c r="D812" s="654">
        <f t="shared" si="109"/>
        <v>24.66</v>
      </c>
      <c r="E812" s="654">
        <v>-6.229999999999999</v>
      </c>
      <c r="F812" s="594">
        <f t="shared" si="110"/>
        <v>-0.19051987767584092</v>
      </c>
      <c r="G812" s="604"/>
      <c r="H812" s="604"/>
      <c r="I812" s="604"/>
      <c r="J812" s="812">
        <v>-3.099999999999996</v>
      </c>
      <c r="K812" s="812">
        <v>-3.1300000000000026</v>
      </c>
      <c r="L812" s="806">
        <f t="shared" si="111"/>
        <v>-6.229999999999999</v>
      </c>
      <c r="M812" s="4"/>
      <c r="N812" s="4"/>
      <c r="O812" s="4"/>
      <c r="S812" s="97"/>
      <c r="T812" s="97"/>
    </row>
    <row r="813" spans="1:20" s="96" customFormat="1" ht="16.5" thickBot="1">
      <c r="A813" s="491">
        <v>22</v>
      </c>
      <c r="B813" s="784" t="s">
        <v>156</v>
      </c>
      <c r="C813" s="904">
        <f t="shared" si="108"/>
        <v>54.7</v>
      </c>
      <c r="D813" s="904">
        <f t="shared" si="109"/>
        <v>51.280000000000015</v>
      </c>
      <c r="E813" s="904">
        <v>-4.18999999999999</v>
      </c>
      <c r="F813" s="550">
        <f t="shared" si="110"/>
        <v>-0.07659963436928682</v>
      </c>
      <c r="G813" s="604"/>
      <c r="H813" s="604"/>
      <c r="I813" s="604"/>
      <c r="J813" s="812">
        <v>1.9800000000000049</v>
      </c>
      <c r="K813" s="812">
        <v>-6.169999999999995</v>
      </c>
      <c r="L813" s="806">
        <f t="shared" si="111"/>
        <v>-4.18999999999999</v>
      </c>
      <c r="M813" s="4"/>
      <c r="N813" s="4"/>
      <c r="O813" s="4"/>
      <c r="S813" s="97"/>
      <c r="T813" s="97"/>
    </row>
    <row r="814" spans="1:24" ht="15.75" customHeight="1" thickBot="1">
      <c r="A814" s="877"/>
      <c r="B814" s="878" t="s">
        <v>20</v>
      </c>
      <c r="C814" s="910">
        <f>SUM(C792:C813)</f>
        <v>3326.7999999999997</v>
      </c>
      <c r="D814" s="910">
        <f>SUM(D792:D813)</f>
        <v>4065.5650000000005</v>
      </c>
      <c r="E814" s="910">
        <f>SUM(E792:E813)</f>
        <v>1017.4773333333331</v>
      </c>
      <c r="F814" s="596">
        <f>E814/C814</f>
        <v>0.30584265159713037</v>
      </c>
      <c r="G814" s="507"/>
      <c r="H814" s="507"/>
      <c r="I814" s="507"/>
      <c r="J814" s="807">
        <f>SUM(J792:J813)</f>
        <v>660.1513333333332</v>
      </c>
      <c r="K814" s="802">
        <f>SUM(K792:K813)</f>
        <v>357.326</v>
      </c>
      <c r="L814" s="802">
        <f>SUM(L792:L813)</f>
        <v>1017.4773333333331</v>
      </c>
      <c r="M814" s="4"/>
      <c r="N814" s="4"/>
      <c r="O814" s="4"/>
      <c r="S814" s="65"/>
      <c r="T814" s="65"/>
      <c r="U814" s="6"/>
      <c r="V814" s="6"/>
      <c r="W814" s="6"/>
      <c r="X814" s="6"/>
    </row>
    <row r="815" spans="1:25" ht="15.75" customHeight="1">
      <c r="A815" s="551"/>
      <c r="B815" s="552"/>
      <c r="C815" s="588"/>
      <c r="D815" s="588"/>
      <c r="E815" s="597"/>
      <c r="F815" s="507"/>
      <c r="G815" s="507"/>
      <c r="H815" s="507"/>
      <c r="I815" s="507"/>
      <c r="J815" s="507"/>
      <c r="K815" s="37"/>
      <c r="L815" s="37"/>
      <c r="M815" s="4"/>
      <c r="N815" s="4"/>
      <c r="O815" s="4"/>
      <c r="P815" s="63"/>
      <c r="Q815" s="233"/>
      <c r="R815" s="66"/>
      <c r="S815" s="129"/>
      <c r="T815" s="65"/>
      <c r="U815" s="65"/>
      <c r="V815" s="6"/>
      <c r="W815" s="6"/>
      <c r="X815" s="6"/>
      <c r="Y815" s="6"/>
    </row>
    <row r="816" spans="1:25" ht="15.75" customHeight="1">
      <c r="A816" s="551"/>
      <c r="B816" s="552"/>
      <c r="C816" s="588"/>
      <c r="D816" s="588"/>
      <c r="E816" s="597"/>
      <c r="F816" s="507"/>
      <c r="G816" s="507"/>
      <c r="H816" s="507"/>
      <c r="I816" s="507"/>
      <c r="J816" s="507"/>
      <c r="K816" s="37"/>
      <c r="L816" s="37"/>
      <c r="M816" s="4"/>
      <c r="N816" s="4"/>
      <c r="O816" s="4"/>
      <c r="P816" s="63"/>
      <c r="Q816" s="233"/>
      <c r="R816" s="66"/>
      <c r="S816" s="129"/>
      <c r="T816" s="65"/>
      <c r="U816" s="65"/>
      <c r="V816" s="6"/>
      <c r="W816" s="6"/>
      <c r="X816" s="6"/>
      <c r="Y816" s="6"/>
    </row>
    <row r="817" spans="1:25" ht="15.75" customHeight="1">
      <c r="A817" s="551"/>
      <c r="B817" s="552"/>
      <c r="C817" s="588"/>
      <c r="D817" s="588"/>
      <c r="E817" s="597"/>
      <c r="F817" s="507"/>
      <c r="G817" s="507"/>
      <c r="H817" s="507"/>
      <c r="I817" s="507"/>
      <c r="J817" s="507"/>
      <c r="K817" s="37"/>
      <c r="L817" s="37"/>
      <c r="M817" s="4"/>
      <c r="N817" s="4"/>
      <c r="O817" s="4"/>
      <c r="P817" s="63"/>
      <c r="Q817" s="233"/>
      <c r="R817" s="66"/>
      <c r="S817" s="129"/>
      <c r="T817" s="65"/>
      <c r="U817" s="65"/>
      <c r="V817" s="6"/>
      <c r="W817" s="6"/>
      <c r="X817" s="6"/>
      <c r="Y817" s="6"/>
    </row>
    <row r="818" spans="1:25" ht="15.75" customHeight="1">
      <c r="A818" s="551"/>
      <c r="B818" s="552"/>
      <c r="C818" s="588"/>
      <c r="D818" s="588"/>
      <c r="E818" s="597"/>
      <c r="F818" s="507"/>
      <c r="G818" s="507"/>
      <c r="H818" s="507"/>
      <c r="I818" s="507"/>
      <c r="J818" s="507"/>
      <c r="K818" s="37"/>
      <c r="L818" s="37"/>
      <c r="M818" s="37"/>
      <c r="N818" s="37"/>
      <c r="O818" s="37"/>
      <c r="P818" s="63"/>
      <c r="Q818" s="233"/>
      <c r="R818" s="66"/>
      <c r="S818" s="129"/>
      <c r="T818" s="65"/>
      <c r="U818" s="65"/>
      <c r="V818" s="6"/>
      <c r="W818" s="6"/>
      <c r="X818" s="6"/>
      <c r="Y818" s="6"/>
    </row>
    <row r="819" spans="1:15" ht="15.75">
      <c r="A819" s="1102" t="s">
        <v>111</v>
      </c>
      <c r="B819" s="1102"/>
      <c r="C819" s="1102"/>
      <c r="D819" s="1102"/>
      <c r="E819" s="1102"/>
      <c r="F819" s="235"/>
      <c r="G819" s="236"/>
      <c r="H819" s="236"/>
      <c r="I819" s="236"/>
      <c r="J819" s="236"/>
      <c r="K819" s="65"/>
      <c r="L819" s="65"/>
      <c r="M819" s="65"/>
      <c r="N819" s="65"/>
      <c r="O819" s="65"/>
    </row>
    <row r="820" spans="1:10" ht="16.5" thickBot="1">
      <c r="A820" s="234" t="s">
        <v>233</v>
      </c>
      <c r="B820" s="235"/>
      <c r="C820" s="236"/>
      <c r="D820" s="237"/>
      <c r="E820" s="238"/>
      <c r="F820" s="235"/>
      <c r="G820" s="236"/>
      <c r="H820" s="236"/>
      <c r="I820" s="236"/>
      <c r="J820" s="236"/>
    </row>
    <row r="821" spans="1:10" ht="16.5" thickBot="1">
      <c r="A821" s="1094" t="s">
        <v>416</v>
      </c>
      <c r="B821" s="1095"/>
      <c r="C821" s="1095"/>
      <c r="D821" s="1096"/>
      <c r="E821" s="238"/>
      <c r="F821" s="235"/>
      <c r="G821" s="236"/>
      <c r="H821" s="236"/>
      <c r="I821" s="236"/>
      <c r="J821" s="236"/>
    </row>
    <row r="822" spans="1:11" ht="31.5">
      <c r="A822" s="518" t="s">
        <v>59</v>
      </c>
      <c r="B822" s="519" t="s">
        <v>24</v>
      </c>
      <c r="C822" s="519" t="s">
        <v>25</v>
      </c>
      <c r="D822" s="520" t="s">
        <v>26</v>
      </c>
      <c r="E822" s="238"/>
      <c r="F822" s="235"/>
      <c r="G822" s="236"/>
      <c r="H822" s="236"/>
      <c r="I822" s="236"/>
      <c r="J822" s="480"/>
      <c r="K822" s="62"/>
    </row>
    <row r="823" spans="1:11" ht="15.75">
      <c r="A823" s="1097" t="s">
        <v>130</v>
      </c>
      <c r="B823" s="524" t="s">
        <v>352</v>
      </c>
      <c r="C823" s="927" t="s">
        <v>438</v>
      </c>
      <c r="D823" s="995"/>
      <c r="E823" s="238"/>
      <c r="F823" s="235"/>
      <c r="G823" s="236"/>
      <c r="H823" s="236"/>
      <c r="I823" s="236"/>
      <c r="J823" s="480"/>
      <c r="K823" s="62"/>
    </row>
    <row r="824" spans="1:11" ht="15.75">
      <c r="A824" s="1098"/>
      <c r="B824" s="524" t="s">
        <v>292</v>
      </c>
      <c r="C824" s="927" t="s">
        <v>353</v>
      </c>
      <c r="D824" s="995"/>
      <c r="E824" s="238"/>
      <c r="F824" s="235"/>
      <c r="G824" s="236"/>
      <c r="H824" s="236"/>
      <c r="I824" s="236"/>
      <c r="J824" s="480"/>
      <c r="K824" s="62"/>
    </row>
    <row r="825" spans="1:11" ht="15.75">
      <c r="A825" s="1098"/>
      <c r="B825" s="526" t="s">
        <v>337</v>
      </c>
      <c r="C825" s="927" t="s">
        <v>354</v>
      </c>
      <c r="D825" s="995"/>
      <c r="E825" s="238"/>
      <c r="F825" s="235"/>
      <c r="G825" s="236"/>
      <c r="H825" s="236"/>
      <c r="I825" s="236"/>
      <c r="J825" s="480"/>
      <c r="K825" s="62"/>
    </row>
    <row r="826" spans="1:11" ht="15.75">
      <c r="A826" s="1098"/>
      <c r="B826" s="529" t="s">
        <v>293</v>
      </c>
      <c r="C826" s="927" t="s">
        <v>355</v>
      </c>
      <c r="D826" s="995"/>
      <c r="E826" s="238"/>
      <c r="F826" s="235"/>
      <c r="G826" s="236"/>
      <c r="H826" s="236"/>
      <c r="I826" s="236"/>
      <c r="J826" s="480"/>
      <c r="K826" s="62"/>
    </row>
    <row r="827" spans="1:11" ht="15.75">
      <c r="A827" s="1098"/>
      <c r="B827" s="994" t="s">
        <v>357</v>
      </c>
      <c r="C827" s="927" t="s">
        <v>358</v>
      </c>
      <c r="D827" s="995"/>
      <c r="E827" s="238"/>
      <c r="F827" s="235"/>
      <c r="G827" s="236"/>
      <c r="H827" s="236"/>
      <c r="I827" s="236"/>
      <c r="J827" s="480"/>
      <c r="K827" s="62"/>
    </row>
    <row r="828" spans="1:11" ht="16.5" thickBot="1">
      <c r="A828" s="1099"/>
      <c r="B828" s="1100" t="s">
        <v>223</v>
      </c>
      <c r="C828" s="1101"/>
      <c r="D828" s="993">
        <f>SUM(D823:D827)</f>
        <v>0</v>
      </c>
      <c r="E828" s="238"/>
      <c r="F828" s="235"/>
      <c r="G828" s="236"/>
      <c r="H828" s="236"/>
      <c r="I828" s="236"/>
      <c r="J828" s="480"/>
      <c r="K828" s="62"/>
    </row>
    <row r="829" spans="1:11" ht="15.75">
      <c r="A829" s="606" t="s">
        <v>294</v>
      </c>
      <c r="B829" s="235"/>
      <c r="C829" s="531"/>
      <c r="D829" s="237"/>
      <c r="E829" s="238"/>
      <c r="F829" s="235"/>
      <c r="G829" s="236"/>
      <c r="H829" s="236"/>
      <c r="I829" s="236"/>
      <c r="J829" s="480"/>
      <c r="K829" s="62"/>
    </row>
    <row r="830" spans="1:21" s="96" customFormat="1" ht="26.25" customHeight="1" thickBot="1">
      <c r="A830" s="88" t="s">
        <v>389</v>
      </c>
      <c r="B830" s="88"/>
      <c r="C830" s="88"/>
      <c r="D830" s="88"/>
      <c r="E830" s="88"/>
      <c r="F830" s="6"/>
      <c r="G830" s="65"/>
      <c r="H830" s="65"/>
      <c r="I830" s="65"/>
      <c r="J830" s="66"/>
      <c r="K830" s="62"/>
      <c r="L830" s="18"/>
      <c r="M830" s="18"/>
      <c r="N830" s="18"/>
      <c r="O830" s="18"/>
      <c r="P830" s="97"/>
      <c r="Q830" s="97"/>
      <c r="R830" s="97"/>
      <c r="S830" s="97"/>
      <c r="T830" s="97"/>
      <c r="U830" s="97"/>
    </row>
    <row r="831" spans="1:21" s="96" customFormat="1" ht="40.5" customHeight="1" thickBot="1">
      <c r="A831" s="911" t="s">
        <v>3</v>
      </c>
      <c r="B831" s="848"/>
      <c r="C831" s="848" t="s">
        <v>4</v>
      </c>
      <c r="D831" s="848" t="s">
        <v>5</v>
      </c>
      <c r="E831" s="912" t="s">
        <v>6</v>
      </c>
      <c r="F831" s="913" t="s">
        <v>7</v>
      </c>
      <c r="G831" s="65"/>
      <c r="H831" s="65"/>
      <c r="I831" s="65"/>
      <c r="J831" s="65"/>
      <c r="K831" s="18"/>
      <c r="L831" s="18"/>
      <c r="M831" s="18"/>
      <c r="N831" s="18"/>
      <c r="O831" s="18"/>
      <c r="P831" s="97"/>
      <c r="Q831" s="97"/>
      <c r="R831" s="97"/>
      <c r="S831" s="97"/>
      <c r="T831" s="97"/>
      <c r="U831" s="97"/>
    </row>
    <row r="832" spans="1:21" s="96" customFormat="1" ht="24" customHeight="1">
      <c r="A832" s="919">
        <v>1</v>
      </c>
      <c r="B832" s="920">
        <v>2</v>
      </c>
      <c r="C832" s="920">
        <v>3</v>
      </c>
      <c r="D832" s="656">
        <v>4</v>
      </c>
      <c r="E832" s="921" t="s">
        <v>8</v>
      </c>
      <c r="F832" s="922">
        <v>6</v>
      </c>
      <c r="G832" s="65"/>
      <c r="H832" s="65"/>
      <c r="I832" s="65"/>
      <c r="J832" s="65"/>
      <c r="K832" s="18"/>
      <c r="L832" s="18"/>
      <c r="M832" s="18"/>
      <c r="N832" s="18"/>
      <c r="O832" s="18"/>
      <c r="P832" s="97"/>
      <c r="Q832" s="97"/>
      <c r="R832" s="97"/>
      <c r="S832" s="97"/>
      <c r="T832" s="97"/>
      <c r="U832" s="97"/>
    </row>
    <row r="833" spans="1:21" s="96" customFormat="1" ht="31.5">
      <c r="A833" s="156">
        <v>1</v>
      </c>
      <c r="B833" s="655" t="s">
        <v>442</v>
      </c>
      <c r="C833" s="1046"/>
      <c r="D833" s="654">
        <v>13.79</v>
      </c>
      <c r="E833" s="654">
        <f>D833-C833</f>
        <v>13.79</v>
      </c>
      <c r="F833" s="915">
        <f>E833/D833</f>
        <v>1</v>
      </c>
      <c r="G833" s="430"/>
      <c r="H833" s="430"/>
      <c r="I833" s="430"/>
      <c r="J833" s="430"/>
      <c r="K833" s="32"/>
      <c r="L833" s="32"/>
      <c r="M833" s="32"/>
      <c r="N833" s="32"/>
      <c r="O833" s="32"/>
      <c r="P833" s="97"/>
      <c r="Q833" s="97"/>
      <c r="R833" s="97"/>
      <c r="S833" s="97"/>
      <c r="T833" s="97"/>
      <c r="U833" s="97"/>
    </row>
    <row r="834" spans="1:21" s="96" customFormat="1" ht="28.5" customHeight="1">
      <c r="A834" s="156">
        <v>2</v>
      </c>
      <c r="B834" s="655" t="s">
        <v>410</v>
      </c>
      <c r="C834" s="1046"/>
      <c r="D834" s="654">
        <f>C844</f>
        <v>202.79000000000002</v>
      </c>
      <c r="E834" s="654">
        <f>D834-C834</f>
        <v>202.79000000000002</v>
      </c>
      <c r="F834" s="915" t="e">
        <f>E834/D835</f>
        <v>#DIV/0!</v>
      </c>
      <c r="G834" s="430"/>
      <c r="H834" s="430"/>
      <c r="I834" s="430"/>
      <c r="J834" s="430"/>
      <c r="K834" s="32"/>
      <c r="L834" s="32"/>
      <c r="M834" s="32"/>
      <c r="N834" s="32"/>
      <c r="O834" s="32"/>
      <c r="P834" s="97">
        <v>103.65</v>
      </c>
      <c r="Q834" s="97">
        <v>83.21</v>
      </c>
      <c r="R834" s="97">
        <v>0.17</v>
      </c>
      <c r="S834" s="97">
        <f>P834+Q834+R834</f>
        <v>187.03</v>
      </c>
      <c r="T834" s="97"/>
      <c r="U834" s="97"/>
    </row>
    <row r="835" spans="1:19" ht="31.5">
      <c r="A835" s="156">
        <v>3</v>
      </c>
      <c r="B835" s="655" t="s">
        <v>423</v>
      </c>
      <c r="C835" s="1046"/>
      <c r="D835" s="654">
        <v>0</v>
      </c>
      <c r="E835" s="654">
        <f>D835-C835</f>
        <v>0</v>
      </c>
      <c r="F835" s="915" t="e">
        <f>E835/C835</f>
        <v>#DIV/0!</v>
      </c>
      <c r="G835" s="430"/>
      <c r="H835" s="430"/>
      <c r="I835" s="430"/>
      <c r="J835" s="430"/>
      <c r="K835" s="32"/>
      <c r="L835" s="32"/>
      <c r="M835" s="32"/>
      <c r="N835" s="32"/>
      <c r="O835" s="32"/>
      <c r="P835" s="18">
        <v>45.98</v>
      </c>
      <c r="Q835" s="18">
        <v>54.62</v>
      </c>
      <c r="R835" s="18">
        <v>0.1</v>
      </c>
      <c r="S835" s="97">
        <f>P835+Q835+R835</f>
        <v>100.69999999999999</v>
      </c>
    </row>
    <row r="836" spans="1:21" s="96" customFormat="1" ht="30.75" customHeight="1" thickBot="1">
      <c r="A836" s="607">
        <v>4</v>
      </c>
      <c r="B836" s="916" t="s">
        <v>30</v>
      </c>
      <c r="C836" s="1005">
        <f>C833+C835</f>
        <v>0</v>
      </c>
      <c r="D836" s="1005">
        <f>D833+D835</f>
        <v>13.79</v>
      </c>
      <c r="E836" s="917">
        <f>D836-C836</f>
        <v>13.79</v>
      </c>
      <c r="F836" s="918" t="e">
        <f>SUM(F833:F835)</f>
        <v>#DIV/0!</v>
      </c>
      <c r="G836" s="430"/>
      <c r="H836" s="430"/>
      <c r="I836" s="430"/>
      <c r="J836" s="430"/>
      <c r="K836" s="32"/>
      <c r="L836" s="32"/>
      <c r="M836" s="32"/>
      <c r="N836" s="32"/>
      <c r="O836" s="32"/>
      <c r="P836" s="97"/>
      <c r="Q836" s="97"/>
      <c r="R836" s="97"/>
      <c r="S836" s="97"/>
      <c r="T836" s="97"/>
      <c r="U836" s="97"/>
    </row>
    <row r="837" spans="1:26" s="96" customFormat="1" ht="26.25" customHeight="1" hidden="1">
      <c r="A837" s="608"/>
      <c r="B837" s="102"/>
      <c r="C837" s="102"/>
      <c r="D837" s="608"/>
      <c r="E837" s="609"/>
      <c r="F837" s="102"/>
      <c r="G837" s="65"/>
      <c r="H837" s="65"/>
      <c r="I837" s="65"/>
      <c r="J837" s="65"/>
      <c r="K837" s="18"/>
      <c r="L837" s="18"/>
      <c r="M837" s="18"/>
      <c r="N837" s="18"/>
      <c r="O837" s="18"/>
      <c r="P837" s="130"/>
      <c r="Q837" s="130"/>
      <c r="R837" s="130"/>
      <c r="S837" s="130"/>
      <c r="T837" s="130"/>
      <c r="U837" s="131"/>
      <c r="V837" s="130"/>
      <c r="W837" s="130"/>
      <c r="X837" s="130"/>
      <c r="Y837" s="130"/>
      <c r="Z837" s="95"/>
    </row>
    <row r="838" spans="1:26" s="96" customFormat="1" ht="52.5" customHeight="1" thickBot="1">
      <c r="A838" s="16" t="s">
        <v>424</v>
      </c>
      <c r="B838" s="272"/>
      <c r="C838" s="6"/>
      <c r="D838" s="60" t="s">
        <v>28</v>
      </c>
      <c r="E838" s="1161" t="s">
        <v>454</v>
      </c>
      <c r="F838" s="1161"/>
      <c r="G838" s="99"/>
      <c r="H838" s="99"/>
      <c r="I838" s="99"/>
      <c r="J838" s="99"/>
      <c r="K838" s="97"/>
      <c r="L838" s="97"/>
      <c r="M838" s="97"/>
      <c r="N838" s="97"/>
      <c r="O838" s="97"/>
      <c r="P838" s="132"/>
      <c r="Q838" s="132"/>
      <c r="R838" s="132"/>
      <c r="S838" s="132"/>
      <c r="T838" s="132"/>
      <c r="U838" s="132"/>
      <c r="V838" s="133"/>
      <c r="W838" s="133"/>
      <c r="X838" s="133"/>
      <c r="Y838" s="133"/>
      <c r="Z838" s="95"/>
    </row>
    <row r="839" spans="1:26" s="96" customFormat="1" ht="32.25" thickBot="1">
      <c r="A839" s="911" t="s">
        <v>3</v>
      </c>
      <c r="B839" s="848" t="s">
        <v>35</v>
      </c>
      <c r="C839" s="848" t="s">
        <v>410</v>
      </c>
      <c r="D839" s="848" t="s">
        <v>98</v>
      </c>
      <c r="E839" s="912" t="s">
        <v>99</v>
      </c>
      <c r="F839" s="848" t="s">
        <v>36</v>
      </c>
      <c r="G839" s="913" t="s">
        <v>37</v>
      </c>
      <c r="H839" s="640"/>
      <c r="I839" s="640"/>
      <c r="J839" s="640"/>
      <c r="K839" s="228"/>
      <c r="L839" s="228"/>
      <c r="M839" s="228"/>
      <c r="N839" s="228"/>
      <c r="O839" s="228"/>
      <c r="P839" s="134"/>
      <c r="Q839" s="134"/>
      <c r="R839" s="134"/>
      <c r="S839" s="134"/>
      <c r="T839" s="134"/>
      <c r="U839" s="134"/>
      <c r="V839" s="135"/>
      <c r="W839" s="135"/>
      <c r="X839" s="135"/>
      <c r="Y839" s="135"/>
      <c r="Z839" s="95"/>
    </row>
    <row r="840" spans="1:25" s="102" customFormat="1" ht="15.75">
      <c r="A840" s="980">
        <v>1</v>
      </c>
      <c r="B840" s="981">
        <v>2</v>
      </c>
      <c r="C840" s="981">
        <v>3</v>
      </c>
      <c r="D840" s="982">
        <v>4</v>
      </c>
      <c r="E840" s="983">
        <v>5</v>
      </c>
      <c r="F840" s="981">
        <v>6</v>
      </c>
      <c r="G840" s="984">
        <v>7</v>
      </c>
      <c r="H840" s="641"/>
      <c r="I840" s="641"/>
      <c r="J840" s="641"/>
      <c r="K840" s="307"/>
      <c r="L840" s="307"/>
      <c r="M840" s="307"/>
      <c r="N840" s="307"/>
      <c r="O840" s="307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</row>
    <row r="841" spans="1:21" s="6" customFormat="1" ht="15.75">
      <c r="A841" s="611">
        <v>1</v>
      </c>
      <c r="B841" s="979" t="s">
        <v>38</v>
      </c>
      <c r="C841" s="1047">
        <f>(95.5+0)/2+53.64</f>
        <v>101.39</v>
      </c>
      <c r="D841" s="1121">
        <f>D833+D835</f>
        <v>13.79</v>
      </c>
      <c r="E841" s="1047">
        <f>(58.06+0)/2+44.44</f>
        <v>73.47</v>
      </c>
      <c r="F841" s="1106">
        <f>E841/C841</f>
        <v>0.7246276753131472</v>
      </c>
      <c r="G841" s="986">
        <v>7</v>
      </c>
      <c r="H841" s="195"/>
      <c r="I841" s="642"/>
      <c r="J841" s="642"/>
      <c r="K841" s="107"/>
      <c r="L841" s="107"/>
      <c r="M841" s="107"/>
      <c r="N841" s="107"/>
      <c r="O841" s="107"/>
      <c r="P841" s="65"/>
      <c r="Q841" s="65"/>
      <c r="R841" s="65"/>
      <c r="S841" s="65"/>
      <c r="T841" s="65"/>
      <c r="U841" s="65"/>
    </row>
    <row r="842" spans="1:21" s="6" customFormat="1" ht="15.75" customHeight="1">
      <c r="A842" s="1159">
        <v>2</v>
      </c>
      <c r="B842" s="1117" t="s">
        <v>97</v>
      </c>
      <c r="C842" s="1176">
        <v>101.4</v>
      </c>
      <c r="D842" s="1122"/>
      <c r="E842" s="1178">
        <v>79.87</v>
      </c>
      <c r="F842" s="1106"/>
      <c r="G842" s="1180">
        <v>6.99</v>
      </c>
      <c r="H842" s="195"/>
      <c r="I842" s="642"/>
      <c r="J842" s="642"/>
      <c r="K842" s="107"/>
      <c r="L842" s="107"/>
      <c r="M842" s="107"/>
      <c r="N842" s="107"/>
      <c r="O842" s="107"/>
      <c r="P842" s="65"/>
      <c r="Q842" s="65"/>
      <c r="R842" s="65"/>
      <c r="S842" s="65"/>
      <c r="T842" s="65"/>
      <c r="U842" s="65"/>
    </row>
    <row r="843" spans="1:21" s="6" customFormat="1" ht="36" customHeight="1" thickBot="1">
      <c r="A843" s="1160"/>
      <c r="B843" s="1118"/>
      <c r="C843" s="1177"/>
      <c r="D843" s="1123"/>
      <c r="E843" s="1179"/>
      <c r="F843" s="1107"/>
      <c r="G843" s="1181"/>
      <c r="H843" s="195"/>
      <c r="I843" s="642"/>
      <c r="J843" s="642"/>
      <c r="K843" s="107"/>
      <c r="L843" s="107"/>
      <c r="M843" s="107"/>
      <c r="N843" s="107"/>
      <c r="O843" s="107"/>
      <c r="P843" s="65"/>
      <c r="Q843" s="65"/>
      <c r="R843" s="65"/>
      <c r="S843" s="65"/>
      <c r="T843" s="65"/>
      <c r="U843" s="65"/>
    </row>
    <row r="844" spans="1:21" s="6" customFormat="1" ht="21" customHeight="1" thickBot="1">
      <c r="A844" s="1114" t="s">
        <v>20</v>
      </c>
      <c r="B844" s="1115"/>
      <c r="C844" s="962">
        <f>SUM(C841:C843)</f>
        <v>202.79000000000002</v>
      </c>
      <c r="D844" s="962">
        <f>SUM(D841)</f>
        <v>13.79</v>
      </c>
      <c r="E844" s="962">
        <f>SUM(E841:E843)</f>
        <v>153.34</v>
      </c>
      <c r="F844" s="978">
        <f>E844/C844</f>
        <v>0.7561516840080871</v>
      </c>
      <c r="G844" s="977">
        <f>D844-E844</f>
        <v>-139.55</v>
      </c>
      <c r="H844" s="275"/>
      <c r="I844" s="275"/>
      <c r="J844" s="275"/>
      <c r="K844" s="275"/>
      <c r="L844" s="275"/>
      <c r="M844" s="275"/>
      <c r="N844" s="275"/>
      <c r="O844" s="275"/>
      <c r="P844" s="65"/>
      <c r="Q844" s="65"/>
      <c r="R844" s="65"/>
      <c r="S844" s="65"/>
      <c r="T844" s="65"/>
      <c r="U844" s="65"/>
    </row>
    <row r="845" spans="1:25" s="6" customFormat="1" ht="15.75" hidden="1">
      <c r="A845" s="60"/>
      <c r="D845" s="60"/>
      <c r="E845" s="55"/>
      <c r="G845" s="65"/>
      <c r="H845" s="65"/>
      <c r="I845" s="65"/>
      <c r="J845" s="65"/>
      <c r="K845" s="65"/>
      <c r="L845" s="65"/>
      <c r="M845" s="65"/>
      <c r="N845" s="65"/>
      <c r="O845" s="65"/>
      <c r="P845" s="137"/>
      <c r="Q845" s="137"/>
      <c r="R845" s="137"/>
      <c r="S845" s="137"/>
      <c r="T845" s="137"/>
      <c r="U845" s="137"/>
      <c r="V845" s="138"/>
      <c r="W845" s="138"/>
      <c r="X845" s="138"/>
      <c r="Y845" s="138"/>
    </row>
    <row r="846" spans="1:25" s="6" customFormat="1" ht="15.75" hidden="1">
      <c r="A846" s="60"/>
      <c r="D846" s="60"/>
      <c r="E846" s="55"/>
      <c r="G846" s="65"/>
      <c r="H846" s="65"/>
      <c r="I846" s="65"/>
      <c r="J846" s="65"/>
      <c r="K846" s="65"/>
      <c r="L846" s="65"/>
      <c r="M846" s="65"/>
      <c r="N846" s="65"/>
      <c r="O846" s="65"/>
      <c r="P846" s="137"/>
      <c r="Q846" s="137"/>
      <c r="R846" s="137"/>
      <c r="S846" s="137"/>
      <c r="T846" s="137"/>
      <c r="U846" s="137"/>
      <c r="V846" s="138"/>
      <c r="W846" s="138"/>
      <c r="X846" s="138"/>
      <c r="Y846" s="138"/>
    </row>
    <row r="847" spans="1:25" s="6" customFormat="1" ht="15.75" hidden="1">
      <c r="A847" s="60"/>
      <c r="D847" s="60"/>
      <c r="E847" s="55"/>
      <c r="G847" s="65"/>
      <c r="H847" s="65"/>
      <c r="I847" s="65"/>
      <c r="J847" s="65"/>
      <c r="K847" s="65"/>
      <c r="L847" s="65"/>
      <c r="M847" s="65"/>
      <c r="N847" s="65"/>
      <c r="O847" s="65"/>
      <c r="P847" s="137"/>
      <c r="Q847" s="137"/>
      <c r="R847" s="137"/>
      <c r="S847" s="137"/>
      <c r="T847" s="137"/>
      <c r="U847" s="137"/>
      <c r="V847" s="138"/>
      <c r="W847" s="138"/>
      <c r="X847" s="138"/>
      <c r="Y847" s="138"/>
    </row>
    <row r="848" spans="1:25" s="6" customFormat="1" ht="15.75" hidden="1">
      <c r="A848" s="60"/>
      <c r="D848" s="60"/>
      <c r="E848" s="55"/>
      <c r="G848" s="65"/>
      <c r="H848" s="65"/>
      <c r="I848" s="65"/>
      <c r="J848" s="65"/>
      <c r="K848" s="65"/>
      <c r="L848" s="65"/>
      <c r="M848" s="65"/>
      <c r="N848" s="65"/>
      <c r="O848" s="65"/>
      <c r="P848" s="137"/>
      <c r="Q848" s="137"/>
      <c r="R848" s="137"/>
      <c r="S848" s="137"/>
      <c r="T848" s="137"/>
      <c r="U848" s="137"/>
      <c r="V848" s="138"/>
      <c r="W848" s="138"/>
      <c r="X848" s="138"/>
      <c r="Y848" s="138"/>
    </row>
    <row r="849" spans="1:25" s="102" customFormat="1" ht="24.75" customHeight="1">
      <c r="A849" s="1116" t="s">
        <v>112</v>
      </c>
      <c r="B849" s="1116"/>
      <c r="C849" s="1116"/>
      <c r="D849" s="1116"/>
      <c r="E849" s="1116"/>
      <c r="F849" s="1116"/>
      <c r="G849" s="65"/>
      <c r="H849" s="65"/>
      <c r="I849" s="65"/>
      <c r="J849" s="65"/>
      <c r="K849" s="65"/>
      <c r="L849" s="65"/>
      <c r="M849" s="65"/>
      <c r="N849" s="65"/>
      <c r="O849" s="65"/>
      <c r="P849" s="139"/>
      <c r="Q849" s="139"/>
      <c r="R849" s="139"/>
      <c r="S849" s="139"/>
      <c r="T849" s="139"/>
      <c r="U849" s="139"/>
      <c r="V849" s="140"/>
      <c r="W849" s="140"/>
      <c r="X849" s="140"/>
      <c r="Y849" s="140"/>
    </row>
    <row r="850" spans="1:25" s="102" customFormat="1" ht="31.5" customHeight="1" thickBot="1">
      <c r="A850" s="16" t="s">
        <v>113</v>
      </c>
      <c r="B850" s="6"/>
      <c r="C850" s="65"/>
      <c r="D850" s="60"/>
      <c r="E850" s="55"/>
      <c r="F850" s="6"/>
      <c r="G850" s="65"/>
      <c r="H850" s="65"/>
      <c r="I850" s="65"/>
      <c r="J850" s="65"/>
      <c r="K850" s="18"/>
      <c r="L850" s="18"/>
      <c r="M850" s="18"/>
      <c r="N850" s="18"/>
      <c r="O850" s="18"/>
      <c r="P850" s="139"/>
      <c r="Q850" s="139"/>
      <c r="R850" s="139"/>
      <c r="S850" s="139"/>
      <c r="T850" s="139"/>
      <c r="U850" s="139"/>
      <c r="V850" s="140"/>
      <c r="W850" s="140"/>
      <c r="X850" s="140"/>
      <c r="Y850" s="140"/>
    </row>
    <row r="851" spans="1:25" s="102" customFormat="1" ht="22.5" customHeight="1" thickBot="1">
      <c r="A851" s="1094" t="s">
        <v>416</v>
      </c>
      <c r="B851" s="1095"/>
      <c r="C851" s="1095"/>
      <c r="D851" s="1096"/>
      <c r="E851" s="65"/>
      <c r="F851" s="6"/>
      <c r="G851" s="65"/>
      <c r="H851" s="65"/>
      <c r="I851" s="65"/>
      <c r="J851" s="66"/>
      <c r="K851" s="62"/>
      <c r="L851" s="18"/>
      <c r="M851" s="18"/>
      <c r="N851" s="18"/>
      <c r="O851" s="18"/>
      <c r="P851" s="139"/>
      <c r="Q851" s="139"/>
      <c r="R851" s="139"/>
      <c r="S851" s="139"/>
      <c r="T851" s="139"/>
      <c r="U851" s="139"/>
      <c r="V851" s="140"/>
      <c r="W851" s="140"/>
      <c r="X851" s="140"/>
      <c r="Y851" s="140"/>
    </row>
    <row r="852" spans="1:25" s="102" customFormat="1" ht="31.5">
      <c r="A852" s="518" t="s">
        <v>59</v>
      </c>
      <c r="B852" s="519" t="s">
        <v>24</v>
      </c>
      <c r="C852" s="519" t="s">
        <v>25</v>
      </c>
      <c r="D852" s="520" t="s">
        <v>26</v>
      </c>
      <c r="E852" s="65"/>
      <c r="F852" s="138"/>
      <c r="G852" s="65"/>
      <c r="H852" s="65"/>
      <c r="I852" s="65"/>
      <c r="J852" s="66"/>
      <c r="K852" s="62"/>
      <c r="L852" s="18"/>
      <c r="M852" s="18"/>
      <c r="N852" s="18"/>
      <c r="O852" s="18"/>
      <c r="P852" s="100"/>
      <c r="Q852" s="100"/>
      <c r="R852" s="100"/>
      <c r="S852" s="100"/>
      <c r="T852" s="100"/>
      <c r="U852" s="100"/>
      <c r="V852" s="101"/>
      <c r="W852" s="101"/>
      <c r="X852" s="101"/>
      <c r="Y852" s="101"/>
    </row>
    <row r="853" spans="1:25" s="102" customFormat="1" ht="15.75">
      <c r="A853" s="1097" t="s">
        <v>130</v>
      </c>
      <c r="B853" s="524" t="s">
        <v>437</v>
      </c>
      <c r="C853" s="1031" t="s">
        <v>438</v>
      </c>
      <c r="D853" s="995"/>
      <c r="E853" s="65"/>
      <c r="F853" s="138"/>
      <c r="G853" s="65"/>
      <c r="H853" s="65"/>
      <c r="I853" s="65"/>
      <c r="J853" s="66"/>
      <c r="K853" s="62"/>
      <c r="L853" s="18"/>
      <c r="M853" s="18"/>
      <c r="N853" s="18"/>
      <c r="O853" s="18"/>
      <c r="P853" s="100"/>
      <c r="Q853" s="100"/>
      <c r="R853" s="100"/>
      <c r="S853" s="100"/>
      <c r="T853" s="100"/>
      <c r="U853" s="100"/>
      <c r="V853" s="101"/>
      <c r="W853" s="101"/>
      <c r="X853" s="101"/>
      <c r="Y853" s="101"/>
    </row>
    <row r="854" spans="1:25" s="102" customFormat="1" ht="15.75">
      <c r="A854" s="1098"/>
      <c r="B854" s="524" t="s">
        <v>292</v>
      </c>
      <c r="C854" s="1031" t="s">
        <v>353</v>
      </c>
      <c r="D854" s="995"/>
      <c r="E854" s="65"/>
      <c r="F854" s="138"/>
      <c r="G854" s="65"/>
      <c r="H854" s="65"/>
      <c r="I854" s="65"/>
      <c r="J854" s="66"/>
      <c r="K854" s="62"/>
      <c r="L854" s="18"/>
      <c r="M854" s="18"/>
      <c r="N854" s="18"/>
      <c r="O854" s="18"/>
      <c r="P854" s="100"/>
      <c r="Q854" s="100"/>
      <c r="R854" s="100"/>
      <c r="S854" s="100"/>
      <c r="T854" s="100"/>
      <c r="U854" s="100"/>
      <c r="V854" s="101"/>
      <c r="W854" s="101"/>
      <c r="X854" s="101"/>
      <c r="Y854" s="101"/>
    </row>
    <row r="855" spans="1:25" s="102" customFormat="1" ht="15.75">
      <c r="A855" s="1098"/>
      <c r="B855" s="526" t="s">
        <v>337</v>
      </c>
      <c r="C855" s="1031" t="s">
        <v>354</v>
      </c>
      <c r="D855" s="995"/>
      <c r="E855" s="65"/>
      <c r="F855" s="138"/>
      <c r="G855" s="65"/>
      <c r="H855" s="65"/>
      <c r="I855" s="65"/>
      <c r="J855" s="66"/>
      <c r="K855" s="62"/>
      <c r="L855" s="18"/>
      <c r="M855" s="18"/>
      <c r="N855" s="18"/>
      <c r="O855" s="18"/>
      <c r="P855" s="100"/>
      <c r="Q855" s="100"/>
      <c r="R855" s="100"/>
      <c r="S855" s="100"/>
      <c r="T855" s="100"/>
      <c r="U855" s="100"/>
      <c r="V855" s="101"/>
      <c r="W855" s="101"/>
      <c r="X855" s="101"/>
      <c r="Y855" s="101"/>
    </row>
    <row r="856" spans="1:25" s="102" customFormat="1" ht="15.75">
      <c r="A856" s="1098"/>
      <c r="B856" s="529" t="s">
        <v>293</v>
      </c>
      <c r="C856" s="1031" t="s">
        <v>355</v>
      </c>
      <c r="D856" s="995"/>
      <c r="E856" s="65"/>
      <c r="F856" s="105"/>
      <c r="G856" s="65"/>
      <c r="H856" s="65"/>
      <c r="I856" s="65"/>
      <c r="J856" s="66"/>
      <c r="K856" s="62"/>
      <c r="L856" s="18"/>
      <c r="M856" s="18"/>
      <c r="N856" s="18"/>
      <c r="O856" s="18"/>
      <c r="P856" s="100"/>
      <c r="Q856" s="100"/>
      <c r="R856" s="100"/>
      <c r="S856" s="100"/>
      <c r="T856" s="100"/>
      <c r="U856" s="100"/>
      <c r="V856" s="101"/>
      <c r="W856" s="101"/>
      <c r="X856" s="101"/>
      <c r="Y856" s="101"/>
    </row>
    <row r="857" spans="1:25" s="102" customFormat="1" ht="21" customHeight="1">
      <c r="A857" s="1098"/>
      <c r="B857" s="994" t="s">
        <v>357</v>
      </c>
      <c r="C857" s="1031" t="s">
        <v>358</v>
      </c>
      <c r="D857" s="995"/>
      <c r="E857" s="65"/>
      <c r="F857" s="66"/>
      <c r="G857" s="65"/>
      <c r="H857" s="65"/>
      <c r="I857" s="65"/>
      <c r="J857" s="66"/>
      <c r="K857" s="62"/>
      <c r="L857" s="65"/>
      <c r="M857" s="65"/>
      <c r="N857" s="65"/>
      <c r="O857" s="65"/>
      <c r="P857" s="100"/>
      <c r="Q857" s="100"/>
      <c r="R857" s="100"/>
      <c r="S857" s="100"/>
      <c r="T857" s="100"/>
      <c r="U857" s="100"/>
      <c r="V857" s="101"/>
      <c r="W857" s="101"/>
      <c r="X857" s="101"/>
      <c r="Y857" s="101"/>
    </row>
    <row r="858" spans="1:15" s="69" customFormat="1" ht="18" customHeight="1" thickBot="1">
      <c r="A858" s="1099"/>
      <c r="B858" s="1100" t="s">
        <v>223</v>
      </c>
      <c r="C858" s="1101"/>
      <c r="D858" s="1006">
        <f>SUM(D853:D857)</f>
        <v>0</v>
      </c>
      <c r="E858" s="55"/>
      <c r="F858" s="6"/>
      <c r="G858" s="65"/>
      <c r="H858" s="65"/>
      <c r="I858" s="65"/>
      <c r="J858" s="66"/>
      <c r="K858" s="62"/>
      <c r="L858" s="18"/>
      <c r="M858" s="18"/>
      <c r="N858" s="18"/>
      <c r="O858" s="18"/>
    </row>
    <row r="859" spans="1:15" s="69" customFormat="1" ht="35.25" customHeight="1" hidden="1">
      <c r="A859" s="606" t="s">
        <v>294</v>
      </c>
      <c r="B859" s="235"/>
      <c r="C859" s="531"/>
      <c r="D859" s="237"/>
      <c r="E859" s="55"/>
      <c r="F859" s="6"/>
      <c r="G859" s="65"/>
      <c r="H859" s="65"/>
      <c r="I859" s="65"/>
      <c r="J859" s="66"/>
      <c r="K859" s="62"/>
      <c r="L859" s="18"/>
      <c r="M859" s="18"/>
      <c r="N859" s="18"/>
      <c r="O859" s="18"/>
    </row>
    <row r="860" spans="1:15" s="69" customFormat="1" ht="20.25" customHeight="1">
      <c r="A860" s="334" t="s">
        <v>294</v>
      </c>
      <c r="B860" s="6"/>
      <c r="C860" s="6"/>
      <c r="D860" s="60"/>
      <c r="E860" s="55"/>
      <c r="F860" s="6"/>
      <c r="G860" s="65"/>
      <c r="H860" s="65"/>
      <c r="I860" s="65"/>
      <c r="J860" s="129"/>
      <c r="K860" s="62"/>
      <c r="L860" s="18"/>
      <c r="M860" s="18"/>
      <c r="N860" s="18"/>
      <c r="O860" s="18"/>
    </row>
    <row r="861" spans="1:15" s="69" customFormat="1" ht="21" customHeight="1">
      <c r="A861" s="334"/>
      <c r="B861" s="6"/>
      <c r="C861" s="6"/>
      <c r="D861" s="60"/>
      <c r="E861" s="55"/>
      <c r="F861" s="6"/>
      <c r="G861" s="65"/>
      <c r="H861" s="65"/>
      <c r="I861" s="65"/>
      <c r="J861" s="619"/>
      <c r="K861" s="62"/>
      <c r="L861" s="18"/>
      <c r="M861" s="18"/>
      <c r="N861" s="18"/>
      <c r="O861" s="18"/>
    </row>
    <row r="862" spans="1:15" s="69" customFormat="1" ht="16.5" thickBot="1">
      <c r="A862" s="16" t="s">
        <v>390</v>
      </c>
      <c r="B862" s="6"/>
      <c r="C862" s="6"/>
      <c r="D862" s="60"/>
      <c r="E862" s="55"/>
      <c r="F862" s="6"/>
      <c r="G862" s="65"/>
      <c r="H862" s="65"/>
      <c r="I862" s="65"/>
      <c r="J862" s="65"/>
      <c r="K862" s="18"/>
      <c r="L862" s="18"/>
      <c r="M862" s="18"/>
      <c r="N862" s="18"/>
      <c r="O862" s="18"/>
    </row>
    <row r="863" spans="1:26" s="6" customFormat="1" ht="34.5" customHeight="1">
      <c r="A863" s="396" t="s">
        <v>3</v>
      </c>
      <c r="B863" s="405" t="s">
        <v>136</v>
      </c>
      <c r="C863" s="405" t="s">
        <v>4</v>
      </c>
      <c r="D863" s="405" t="s">
        <v>5</v>
      </c>
      <c r="E863" s="406" t="s">
        <v>6</v>
      </c>
      <c r="F863" s="407" t="s">
        <v>7</v>
      </c>
      <c r="G863" s="65"/>
      <c r="H863" s="65"/>
      <c r="I863" s="65"/>
      <c r="J863" s="65"/>
      <c r="K863" s="18"/>
      <c r="L863" s="18"/>
      <c r="M863" s="18"/>
      <c r="N863" s="18"/>
      <c r="O863" s="18"/>
      <c r="P863" s="66"/>
      <c r="Q863" s="66"/>
      <c r="R863" s="66"/>
      <c r="S863" s="66"/>
      <c r="T863" s="66"/>
      <c r="U863" s="66"/>
      <c r="V863" s="70"/>
      <c r="W863" s="70"/>
      <c r="X863" s="70"/>
      <c r="Y863" s="70"/>
      <c r="Z863" s="70"/>
    </row>
    <row r="864" spans="1:26" s="6" customFormat="1" ht="24.75" customHeight="1">
      <c r="A864" s="369">
        <v>1</v>
      </c>
      <c r="B864" s="384">
        <v>2</v>
      </c>
      <c r="C864" s="384">
        <v>3</v>
      </c>
      <c r="D864" s="437">
        <v>4</v>
      </c>
      <c r="E864" s="613" t="s">
        <v>8</v>
      </c>
      <c r="F864" s="614">
        <v>6</v>
      </c>
      <c r="G864" s="65"/>
      <c r="H864" s="65"/>
      <c r="I864" s="65"/>
      <c r="J864" s="65"/>
      <c r="K864" s="18"/>
      <c r="L864" s="18"/>
      <c r="M864" s="18"/>
      <c r="N864" s="18"/>
      <c r="O864" s="18"/>
      <c r="P864" s="118"/>
      <c r="Q864" s="118"/>
      <c r="R864" s="118"/>
      <c r="S864" s="118"/>
      <c r="T864" s="118"/>
      <c r="U864" s="118"/>
      <c r="V864" s="52"/>
      <c r="W864" s="52"/>
      <c r="X864" s="52"/>
      <c r="Y864" s="52"/>
      <c r="Z864" s="70"/>
    </row>
    <row r="865" spans="1:26" s="6" customFormat="1" ht="31.5">
      <c r="A865" s="80">
        <v>1</v>
      </c>
      <c r="B865" s="192" t="s">
        <v>442</v>
      </c>
      <c r="C865" s="1048"/>
      <c r="D865" s="337">
        <v>59.33000000000001</v>
      </c>
      <c r="E865" s="444">
        <f>D865-C865</f>
        <v>59.33000000000001</v>
      </c>
      <c r="F865" s="615" t="e">
        <f>E865/C865</f>
        <v>#DIV/0!</v>
      </c>
      <c r="G865" s="65"/>
      <c r="H865" s="65"/>
      <c r="I865" s="65"/>
      <c r="J865" s="65"/>
      <c r="K865" s="18"/>
      <c r="L865" s="18"/>
      <c r="M865" s="18"/>
      <c r="N865" s="18"/>
      <c r="O865" s="18"/>
      <c r="P865" s="141"/>
      <c r="Q865" s="141"/>
      <c r="R865" s="141"/>
      <c r="S865" s="141"/>
      <c r="T865" s="141"/>
      <c r="U865" s="141"/>
      <c r="V865" s="51"/>
      <c r="W865" s="51"/>
      <c r="X865" s="51"/>
      <c r="Y865" s="51"/>
      <c r="Z865" s="70"/>
    </row>
    <row r="866" spans="1:26" s="6" customFormat="1" ht="23.25" customHeight="1">
      <c r="A866" s="80">
        <v>2</v>
      </c>
      <c r="B866" s="192" t="s">
        <v>410</v>
      </c>
      <c r="C866" s="1048"/>
      <c r="D866" s="337">
        <v>269.115269</v>
      </c>
      <c r="E866" s="444">
        <f>D866-C866</f>
        <v>269.115269</v>
      </c>
      <c r="F866" s="615" t="e">
        <f>E866/C866</f>
        <v>#DIV/0!</v>
      </c>
      <c r="G866" s="65"/>
      <c r="H866" s="65"/>
      <c r="I866" s="65"/>
      <c r="J866" s="65"/>
      <c r="K866" s="18"/>
      <c r="L866" s="18"/>
      <c r="M866" s="18"/>
      <c r="N866" s="18"/>
      <c r="O866" s="18"/>
      <c r="P866" s="56"/>
      <c r="Q866" s="56">
        <v>161.47</v>
      </c>
      <c r="R866" s="56">
        <v>127.96</v>
      </c>
      <c r="S866" s="56">
        <v>0.39</v>
      </c>
      <c r="T866" s="56">
        <f>Q866+R866+S866</f>
        <v>289.82</v>
      </c>
      <c r="U866" s="56"/>
      <c r="V866" s="142"/>
      <c r="W866" s="142"/>
      <c r="X866" s="142"/>
      <c r="Y866" s="142"/>
      <c r="Z866" s="70"/>
    </row>
    <row r="867" spans="1:26" s="6" customFormat="1" ht="33" customHeight="1">
      <c r="A867" s="80">
        <v>3</v>
      </c>
      <c r="B867" s="192" t="s">
        <v>423</v>
      </c>
      <c r="C867" s="1048"/>
      <c r="D867" s="337">
        <v>0</v>
      </c>
      <c r="E867" s="444">
        <f>D867-C867</f>
        <v>0</v>
      </c>
      <c r="F867" s="615" t="e">
        <f>E867/C867</f>
        <v>#DIV/0!</v>
      </c>
      <c r="G867" s="65"/>
      <c r="H867" s="65"/>
      <c r="I867" s="65"/>
      <c r="J867" s="65"/>
      <c r="K867" s="18"/>
      <c r="L867" s="18"/>
      <c r="M867" s="18"/>
      <c r="N867" s="18"/>
      <c r="O867" s="18"/>
      <c r="P867" s="66"/>
      <c r="Q867" s="66">
        <v>81.29</v>
      </c>
      <c r="R867" s="66">
        <v>66.37</v>
      </c>
      <c r="S867" s="66">
        <v>0.23</v>
      </c>
      <c r="T867" s="56">
        <f>Q867+R867+S867</f>
        <v>147.89000000000001</v>
      </c>
      <c r="U867" s="66"/>
      <c r="V867" s="70"/>
      <c r="W867" s="70"/>
      <c r="X867" s="70"/>
      <c r="Y867" s="70"/>
      <c r="Z867" s="70"/>
    </row>
    <row r="868" spans="1:26" s="6" customFormat="1" ht="24" customHeight="1" thickBot="1">
      <c r="A868" s="331">
        <v>4</v>
      </c>
      <c r="B868" s="332" t="s">
        <v>98</v>
      </c>
      <c r="C868" s="930">
        <f>C867+C865</f>
        <v>0</v>
      </c>
      <c r="D868" s="930">
        <f>D867+D865</f>
        <v>59.33000000000001</v>
      </c>
      <c r="E868" s="616">
        <f>D868-C868</f>
        <v>59.33000000000001</v>
      </c>
      <c r="F868" s="617" t="e">
        <f>E868/C868</f>
        <v>#DIV/0!</v>
      </c>
      <c r="G868" s="65"/>
      <c r="H868" s="65"/>
      <c r="I868" s="65"/>
      <c r="J868" s="65"/>
      <c r="K868" s="18"/>
      <c r="L868" s="18"/>
      <c r="M868" s="18"/>
      <c r="N868" s="18"/>
      <c r="O868" s="18"/>
      <c r="P868" s="66"/>
      <c r="Q868" s="66"/>
      <c r="R868" s="66"/>
      <c r="S868" s="66"/>
      <c r="T868" s="66"/>
      <c r="U868" s="66"/>
      <c r="V868" s="70"/>
      <c r="W868" s="70"/>
      <c r="X868" s="70"/>
      <c r="Y868" s="70"/>
      <c r="Z868" s="70"/>
    </row>
    <row r="869" spans="1:26" s="6" customFormat="1" ht="15.75">
      <c r="A869" s="52"/>
      <c r="B869" s="124"/>
      <c r="C869" s="618"/>
      <c r="D869" s="619"/>
      <c r="E869" s="620"/>
      <c r="F869" s="621"/>
      <c r="G869" s="65"/>
      <c r="H869" s="65"/>
      <c r="I869" s="65"/>
      <c r="J869" s="65"/>
      <c r="K869" s="18"/>
      <c r="L869" s="18"/>
      <c r="M869" s="18"/>
      <c r="N869" s="18"/>
      <c r="O869" s="18"/>
      <c r="P869" s="66"/>
      <c r="Q869" s="66"/>
      <c r="R869" s="66"/>
      <c r="S869" s="66"/>
      <c r="T869" s="66"/>
      <c r="U869" s="66"/>
      <c r="V869" s="70"/>
      <c r="W869" s="70"/>
      <c r="X869" s="70"/>
      <c r="Y869" s="70"/>
      <c r="Z869" s="70"/>
    </row>
    <row r="870" spans="1:21" s="6" customFormat="1" ht="17.25" customHeight="1">
      <c r="A870" s="16" t="s">
        <v>425</v>
      </c>
      <c r="D870" s="60"/>
      <c r="E870" s="55"/>
      <c r="F870" s="622"/>
      <c r="G870" s="65"/>
      <c r="H870" s="65"/>
      <c r="I870" s="65"/>
      <c r="J870" s="65"/>
      <c r="K870" s="18"/>
      <c r="L870" s="18"/>
      <c r="M870" s="18"/>
      <c r="N870" s="18"/>
      <c r="O870" s="18"/>
      <c r="P870" s="65"/>
      <c r="Q870" s="65"/>
      <c r="R870" s="65"/>
      <c r="S870" s="65"/>
      <c r="T870" s="65"/>
      <c r="U870" s="65"/>
    </row>
    <row r="871" spans="1:23" s="6" customFormat="1" ht="16.5" thickBot="1">
      <c r="A871" s="1151" t="s">
        <v>426</v>
      </c>
      <c r="B871" s="1151"/>
      <c r="C871" s="623"/>
      <c r="D871" s="60" t="s">
        <v>28</v>
      </c>
      <c r="E871" s="55"/>
      <c r="F871" s="1161" t="s">
        <v>454</v>
      </c>
      <c r="G871" s="1161"/>
      <c r="H871" s="610"/>
      <c r="I871" s="610"/>
      <c r="J871" s="610"/>
      <c r="K871" s="287"/>
      <c r="L871" s="287"/>
      <c r="M871" s="287"/>
      <c r="N871" s="287"/>
      <c r="O871" s="287"/>
      <c r="P871" s="66"/>
      <c r="Q871" s="66"/>
      <c r="R871" s="66"/>
      <c r="S871" s="66"/>
      <c r="T871" s="66"/>
      <c r="U871" s="66"/>
      <c r="V871" s="70"/>
      <c r="W871" s="70"/>
    </row>
    <row r="872" spans="1:24" s="6" customFormat="1" ht="56.25" customHeight="1">
      <c r="A872" s="396" t="s">
        <v>39</v>
      </c>
      <c r="B872" s="405" t="s">
        <v>351</v>
      </c>
      <c r="C872" s="405" t="s">
        <v>224</v>
      </c>
      <c r="D872" s="405" t="s">
        <v>221</v>
      </c>
      <c r="E872" s="406" t="s">
        <v>6</v>
      </c>
      <c r="F872" s="405" t="s">
        <v>36</v>
      </c>
      <c r="G872" s="624" t="s">
        <v>37</v>
      </c>
      <c r="H872" s="643"/>
      <c r="I872" s="643"/>
      <c r="J872" s="643"/>
      <c r="K872" s="308"/>
      <c r="L872" s="308"/>
      <c r="M872" s="308"/>
      <c r="N872" s="308"/>
      <c r="O872" s="308"/>
      <c r="P872" s="66"/>
      <c r="Q872" s="66"/>
      <c r="R872" s="66"/>
      <c r="S872" s="66"/>
      <c r="T872" s="66"/>
      <c r="U872" s="66"/>
      <c r="V872" s="66"/>
      <c r="W872" s="66"/>
      <c r="X872" s="65"/>
    </row>
    <row r="873" spans="1:23" s="6" customFormat="1" ht="22.5" customHeight="1">
      <c r="A873" s="156">
        <v>1</v>
      </c>
      <c r="B873" s="27">
        <v>2</v>
      </c>
      <c r="C873" s="27">
        <v>3</v>
      </c>
      <c r="D873" s="25">
        <v>4</v>
      </c>
      <c r="E873" s="165" t="s">
        <v>57</v>
      </c>
      <c r="F873" s="27">
        <v>6</v>
      </c>
      <c r="G873" s="625" t="s">
        <v>58</v>
      </c>
      <c r="H873" s="141"/>
      <c r="I873" s="141"/>
      <c r="J873" s="141"/>
      <c r="K873" s="117"/>
      <c r="L873" s="117"/>
      <c r="M873" s="117"/>
      <c r="N873" s="117"/>
      <c r="O873" s="117"/>
      <c r="P873" s="66"/>
      <c r="Q873" s="66"/>
      <c r="R873" s="66"/>
      <c r="S873" s="66"/>
      <c r="T873" s="66"/>
      <c r="U873" s="66"/>
      <c r="V873" s="70"/>
      <c r="W873" s="70"/>
    </row>
    <row r="874" spans="1:23" s="6" customFormat="1" ht="26.25" customHeight="1" thickBot="1">
      <c r="A874" s="1049">
        <f>D868</f>
        <v>59.33000000000001</v>
      </c>
      <c r="B874" s="985">
        <f>C364</f>
        <v>16890.03899</v>
      </c>
      <c r="C874" s="1007">
        <f>B874*1350/100000</f>
        <v>228.015526365</v>
      </c>
      <c r="D874" s="1007">
        <v>201.7614604955</v>
      </c>
      <c r="E874" s="1008">
        <f>C874-D874</f>
        <v>26.25406586950001</v>
      </c>
      <c r="F874" s="1009" t="e">
        <f>D874/C866</f>
        <v>#DIV/0!</v>
      </c>
      <c r="G874" s="1010">
        <v>241.65853950450003</v>
      </c>
      <c r="H874" s="336"/>
      <c r="I874" s="963"/>
      <c r="J874" s="644"/>
      <c r="K874" s="336"/>
      <c r="L874" s="336"/>
      <c r="M874" s="309"/>
      <c r="N874" s="309"/>
      <c r="O874" s="309"/>
      <c r="P874" s="335"/>
      <c r="Q874" s="66"/>
      <c r="R874" s="66"/>
      <c r="S874" s="66"/>
      <c r="T874" s="66"/>
      <c r="U874" s="66"/>
      <c r="V874" s="70"/>
      <c r="W874" s="70"/>
    </row>
    <row r="875" spans="1:23" s="6" customFormat="1" ht="15.75">
      <c r="A875" s="1113"/>
      <c r="B875" s="1113"/>
      <c r="C875" s="1113"/>
      <c r="D875" s="1113"/>
      <c r="E875" s="55"/>
      <c r="G875" s="65"/>
      <c r="H875" s="65"/>
      <c r="I875" s="65"/>
      <c r="J875" s="65"/>
      <c r="K875" s="65"/>
      <c r="L875" s="65"/>
      <c r="M875" s="65"/>
      <c r="N875" s="65"/>
      <c r="O875" s="65"/>
      <c r="P875" s="335"/>
      <c r="Q875" s="66"/>
      <c r="R875" s="66"/>
      <c r="S875" s="66"/>
      <c r="T875" s="66"/>
      <c r="U875" s="66"/>
      <c r="V875" s="70"/>
      <c r="W875" s="70"/>
    </row>
    <row r="876" spans="1:25" s="6" customFormat="1" ht="15.75">
      <c r="A876" s="60"/>
      <c r="E876" s="55"/>
      <c r="G876" s="65"/>
      <c r="H876" s="65"/>
      <c r="I876" s="65"/>
      <c r="J876" s="65"/>
      <c r="K876" s="65"/>
      <c r="L876" s="65"/>
      <c r="M876" s="65"/>
      <c r="N876" s="65"/>
      <c r="O876" s="65"/>
      <c r="P876" s="137"/>
      <c r="Q876" s="137"/>
      <c r="R876" s="137"/>
      <c r="S876" s="137"/>
      <c r="T876" s="137"/>
      <c r="U876" s="137"/>
      <c r="V876" s="138"/>
      <c r="W876" s="138"/>
      <c r="X876" s="138"/>
      <c r="Y876" s="138"/>
    </row>
    <row r="877" spans="1:25" s="6" customFormat="1" ht="15.75">
      <c r="A877" s="60"/>
      <c r="D877" s="60"/>
      <c r="E877" s="55"/>
      <c r="G877" s="65"/>
      <c r="H877" s="65"/>
      <c r="I877" s="65"/>
      <c r="J877" s="65"/>
      <c r="K877" s="65"/>
      <c r="L877" s="65"/>
      <c r="M877" s="65"/>
      <c r="N877" s="65"/>
      <c r="O877" s="65"/>
      <c r="P877" s="137"/>
      <c r="Q877" s="137"/>
      <c r="R877" s="137"/>
      <c r="S877" s="137"/>
      <c r="T877" s="137"/>
      <c r="U877" s="137"/>
      <c r="V877" s="138"/>
      <c r="W877" s="138"/>
      <c r="X877" s="138"/>
      <c r="Y877" s="138"/>
    </row>
    <row r="878" spans="1:25" s="6" customFormat="1" ht="15.75">
      <c r="A878" s="60"/>
      <c r="D878" s="60"/>
      <c r="E878" s="55"/>
      <c r="G878" s="65"/>
      <c r="H878" s="65"/>
      <c r="I878" s="65"/>
      <c r="J878" s="65"/>
      <c r="K878" s="65"/>
      <c r="L878" s="65"/>
      <c r="M878" s="65"/>
      <c r="N878" s="65"/>
      <c r="O878" s="65"/>
      <c r="P878" s="137"/>
      <c r="Q878" s="137"/>
      <c r="R878" s="137"/>
      <c r="S878" s="137"/>
      <c r="T878" s="137"/>
      <c r="U878" s="137"/>
      <c r="V878" s="138"/>
      <c r="W878" s="138"/>
      <c r="X878" s="138"/>
      <c r="Y878" s="138"/>
    </row>
    <row r="879" spans="1:25" s="6" customFormat="1" ht="15.75">
      <c r="A879" s="1152" t="s">
        <v>427</v>
      </c>
      <c r="B879" s="1152"/>
      <c r="C879" s="1152"/>
      <c r="D879" s="1152"/>
      <c r="E879" s="1152"/>
      <c r="G879" s="65"/>
      <c r="H879" s="65"/>
      <c r="I879" s="65"/>
      <c r="J879" s="65"/>
      <c r="K879" s="65"/>
      <c r="L879" s="65"/>
      <c r="M879" s="65"/>
      <c r="N879" s="65"/>
      <c r="O879" s="65"/>
      <c r="P879" s="119"/>
      <c r="Q879" s="119"/>
      <c r="R879" s="119"/>
      <c r="S879" s="119"/>
      <c r="T879" s="119"/>
      <c r="U879" s="119"/>
      <c r="V879" s="105"/>
      <c r="W879" s="105"/>
      <c r="X879" s="105"/>
      <c r="Y879" s="105"/>
    </row>
    <row r="880" spans="1:25" s="6" customFormat="1" ht="27" customHeight="1">
      <c r="A880" s="16" t="s">
        <v>135</v>
      </c>
      <c r="D880" s="60"/>
      <c r="E880" s="55"/>
      <c r="G880" s="65"/>
      <c r="H880" s="65"/>
      <c r="I880" s="65"/>
      <c r="J880" s="65"/>
      <c r="K880" s="65"/>
      <c r="L880" s="65"/>
      <c r="M880" s="65"/>
      <c r="N880" s="65"/>
      <c r="O880" s="65"/>
      <c r="P880" s="119"/>
      <c r="Q880" s="119"/>
      <c r="R880" s="119"/>
      <c r="S880" s="119"/>
      <c r="T880" s="119"/>
      <c r="U880" s="119"/>
      <c r="V880" s="105"/>
      <c r="W880" s="105"/>
      <c r="X880" s="105"/>
      <c r="Y880" s="105"/>
    </row>
    <row r="881" spans="1:25" s="6" customFormat="1" ht="15.75">
      <c r="A881" s="143" t="s">
        <v>114</v>
      </c>
      <c r="B881" s="144"/>
      <c r="C881" s="144"/>
      <c r="D881" s="144"/>
      <c r="E881" s="145"/>
      <c r="F881" s="144"/>
      <c r="G881" s="137"/>
      <c r="H881" s="137"/>
      <c r="I881" s="137"/>
      <c r="J881" s="137"/>
      <c r="K881" s="137"/>
      <c r="L881" s="137"/>
      <c r="M881" s="137"/>
      <c r="N881" s="137"/>
      <c r="O881" s="137"/>
      <c r="P881" s="66"/>
      <c r="Q881" s="66"/>
      <c r="R881" s="66"/>
      <c r="S881" s="66"/>
      <c r="T881" s="66"/>
      <c r="U881" s="66"/>
      <c r="V881" s="70"/>
      <c r="W881" s="70"/>
      <c r="X881" s="70"/>
      <c r="Y881" s="70"/>
    </row>
    <row r="882" spans="1:25" s="6" customFormat="1" ht="27" customHeight="1" thickBot="1">
      <c r="A882" s="1145" t="s">
        <v>449</v>
      </c>
      <c r="B882" s="1146"/>
      <c r="C882" s="1146"/>
      <c r="D882" s="1146"/>
      <c r="E882" s="1147"/>
      <c r="F882" s="102"/>
      <c r="G882" s="139"/>
      <c r="H882" s="139"/>
      <c r="I882" s="139"/>
      <c r="J882" s="139"/>
      <c r="K882" s="139"/>
      <c r="L882" s="139"/>
      <c r="M882" s="139"/>
      <c r="N882" s="139"/>
      <c r="O882" s="139"/>
      <c r="P882" s="66"/>
      <c r="Q882" s="66"/>
      <c r="R882" s="66"/>
      <c r="S882" s="66"/>
      <c r="T882" s="66"/>
      <c r="U882" s="66"/>
      <c r="V882" s="70"/>
      <c r="W882" s="70"/>
      <c r="X882" s="70"/>
      <c r="Y882" s="70"/>
    </row>
    <row r="883" spans="1:25" s="6" customFormat="1" ht="32.25" thickBot="1">
      <c r="A883" s="675" t="s">
        <v>23</v>
      </c>
      <c r="B883" s="847" t="s">
        <v>134</v>
      </c>
      <c r="C883" s="847" t="s">
        <v>25</v>
      </c>
      <c r="D883" s="847" t="s">
        <v>41</v>
      </c>
      <c r="E883" s="872" t="s">
        <v>42</v>
      </c>
      <c r="F883" s="102"/>
      <c r="G883" s="139"/>
      <c r="H883" s="139"/>
      <c r="I883" s="139"/>
      <c r="J883" s="139"/>
      <c r="K883" s="139"/>
      <c r="L883" s="139"/>
      <c r="M883" s="139"/>
      <c r="N883" s="139"/>
      <c r="O883" s="139"/>
      <c r="P883" s="66"/>
      <c r="Q883" s="66"/>
      <c r="R883" s="66"/>
      <c r="S883" s="66"/>
      <c r="T883" s="66"/>
      <c r="U883" s="66"/>
      <c r="V883" s="70"/>
      <c r="W883" s="70"/>
      <c r="X883" s="70"/>
      <c r="Y883" s="70"/>
    </row>
    <row r="884" spans="1:25" s="6" customFormat="1" ht="15.75">
      <c r="A884" s="1162" t="s">
        <v>83</v>
      </c>
      <c r="B884" s="1050" t="s">
        <v>70</v>
      </c>
      <c r="C884" s="1051"/>
      <c r="D884" s="1052">
        <v>5087</v>
      </c>
      <c r="E884" s="1053">
        <v>3052.2</v>
      </c>
      <c r="F884" s="102"/>
      <c r="G884" s="139"/>
      <c r="H884" s="139"/>
      <c r="I884" s="139"/>
      <c r="J884" s="139"/>
      <c r="K884" s="139"/>
      <c r="L884" s="139"/>
      <c r="M884" s="141"/>
      <c r="N884" s="141"/>
      <c r="O884" s="141"/>
      <c r="P884" s="163"/>
      <c r="Q884" s="163"/>
      <c r="R884" s="163"/>
      <c r="S884" s="163"/>
      <c r="T884" s="163"/>
      <c r="U884" s="66"/>
      <c r="V884" s="70"/>
      <c r="W884" s="70"/>
      <c r="X884" s="70"/>
      <c r="Y884" s="70"/>
    </row>
    <row r="885" spans="1:25" s="6" customFormat="1" ht="15.75">
      <c r="A885" s="1163"/>
      <c r="B885" s="1054" t="s">
        <v>71</v>
      </c>
      <c r="C885" s="1055"/>
      <c r="D885" s="1056">
        <v>728</v>
      </c>
      <c r="E885" s="1048">
        <v>436.8</v>
      </c>
      <c r="F885" s="102"/>
      <c r="G885" s="100"/>
      <c r="H885" s="100"/>
      <c r="I885" s="100"/>
      <c r="J885" s="100"/>
      <c r="K885" s="100"/>
      <c r="L885" s="100"/>
      <c r="M885" s="100"/>
      <c r="N885" s="100"/>
      <c r="O885" s="100"/>
      <c r="P885" s="163"/>
      <c r="Q885" s="163"/>
      <c r="R885" s="163"/>
      <c r="S885" s="163"/>
      <c r="T885" s="163"/>
      <c r="U885" s="163"/>
      <c r="V885" s="70"/>
      <c r="W885" s="70"/>
      <c r="X885" s="70"/>
      <c r="Y885" s="70"/>
    </row>
    <row r="886" spans="1:25" s="6" customFormat="1" ht="15.75">
      <c r="A886" s="1163"/>
      <c r="B886" s="1054" t="s">
        <v>72</v>
      </c>
      <c r="C886" s="1057"/>
      <c r="D886" s="1056">
        <v>0</v>
      </c>
      <c r="E886" s="1058">
        <v>0</v>
      </c>
      <c r="F886" s="102"/>
      <c r="G886" s="100"/>
      <c r="H886" s="100"/>
      <c r="I886" s="100"/>
      <c r="J886" s="100"/>
      <c r="K886" s="100"/>
      <c r="L886" s="100"/>
      <c r="M886" s="160"/>
      <c r="N886" s="160"/>
      <c r="O886" s="160"/>
      <c r="P886" s="824"/>
      <c r="Q886" s="163"/>
      <c r="R886" s="160"/>
      <c r="S886" s="163"/>
      <c r="T886" s="163"/>
      <c r="U886" s="163"/>
      <c r="V886" s="70"/>
      <c r="W886" s="70"/>
      <c r="X886" s="70"/>
      <c r="Y886" s="70"/>
    </row>
    <row r="887" spans="1:25" s="6" customFormat="1" ht="15.75">
      <c r="A887" s="1163"/>
      <c r="B887" s="1054" t="s">
        <v>73</v>
      </c>
      <c r="C887" s="1055"/>
      <c r="D887" s="1056">
        <v>0</v>
      </c>
      <c r="E887" s="1058">
        <v>0</v>
      </c>
      <c r="F887" s="102"/>
      <c r="G887" s="100"/>
      <c r="H887" s="100"/>
      <c r="I887" s="100"/>
      <c r="J887" s="100"/>
      <c r="K887" s="100"/>
      <c r="L887" s="100"/>
      <c r="M887" s="825"/>
      <c r="N887" s="825"/>
      <c r="O887" s="825"/>
      <c r="P887" s="163"/>
      <c r="Q887" s="163"/>
      <c r="R887" s="163"/>
      <c r="S887" s="163"/>
      <c r="T887" s="163"/>
      <c r="U887" s="163"/>
      <c r="V887" s="70"/>
      <c r="W887" s="70"/>
      <c r="X887" s="70"/>
      <c r="Y887" s="70"/>
    </row>
    <row r="888" spans="1:26" s="6" customFormat="1" ht="15.75">
      <c r="A888" s="1163"/>
      <c r="B888" s="1054" t="s">
        <v>125</v>
      </c>
      <c r="C888" s="1055"/>
      <c r="D888" s="1056">
        <v>0</v>
      </c>
      <c r="E888" s="1058">
        <v>0</v>
      </c>
      <c r="F888" s="102"/>
      <c r="G888" s="100"/>
      <c r="H888" s="100"/>
      <c r="I888" s="100"/>
      <c r="J888" s="100"/>
      <c r="K888" s="100"/>
      <c r="L888" s="100"/>
      <c r="M888" s="825"/>
      <c r="N888" s="825"/>
      <c r="O888" s="825"/>
      <c r="P888" s="163"/>
      <c r="Q888" s="163"/>
      <c r="R888" s="163"/>
      <c r="S888" s="163"/>
      <c r="T888" s="163"/>
      <c r="U888" s="163"/>
      <c r="V888" s="70"/>
      <c r="W888" s="70"/>
      <c r="X888" s="70"/>
      <c r="Y888" s="70"/>
      <c r="Z888" s="70"/>
    </row>
    <row r="889" spans="1:26" s="6" customFormat="1" ht="15.75">
      <c r="A889" s="1163"/>
      <c r="B889" s="1054" t="s">
        <v>126</v>
      </c>
      <c r="C889" s="1055"/>
      <c r="D889" s="1056">
        <v>6000</v>
      </c>
      <c r="E889" s="1058">
        <v>4904.63</v>
      </c>
      <c r="F889" s="102"/>
      <c r="G889" s="100"/>
      <c r="H889" s="100"/>
      <c r="I889" s="100"/>
      <c r="J889" s="100"/>
      <c r="K889" s="100"/>
      <c r="L889" s="100"/>
      <c r="M889" s="825"/>
      <c r="N889" s="825"/>
      <c r="O889" s="825"/>
      <c r="P889" s="163"/>
      <c r="Q889" s="163"/>
      <c r="R889" s="163"/>
      <c r="S889" s="163"/>
      <c r="T889" s="163"/>
      <c r="U889" s="163"/>
      <c r="V889" s="70"/>
      <c r="W889" s="70"/>
      <c r="X889" s="70"/>
      <c r="Y889" s="70"/>
      <c r="Z889" s="70"/>
    </row>
    <row r="890" spans="1:26" s="6" customFormat="1" ht="15.75">
      <c r="A890" s="1164"/>
      <c r="B890" s="1059" t="s">
        <v>169</v>
      </c>
      <c r="C890" s="1060"/>
      <c r="D890" s="1061">
        <v>0</v>
      </c>
      <c r="E890" s="1062">
        <v>0</v>
      </c>
      <c r="F890" s="102"/>
      <c r="G890" s="100"/>
      <c r="H890" s="100"/>
      <c r="I890" s="100"/>
      <c r="J890" s="100"/>
      <c r="K890" s="100"/>
      <c r="L890" s="100"/>
      <c r="M890" s="160"/>
      <c r="N890" s="160"/>
      <c r="O890" s="160"/>
      <c r="P890" s="163"/>
      <c r="Q890" s="163"/>
      <c r="R890" s="824"/>
      <c r="S890" s="163"/>
      <c r="T890" s="163"/>
      <c r="U890" s="163"/>
      <c r="V890" s="70"/>
      <c r="W890" s="70"/>
      <c r="X890" s="70"/>
      <c r="Y890" s="70"/>
      <c r="Z890" s="70"/>
    </row>
    <row r="891" spans="1:26" s="6" customFormat="1" ht="15.75">
      <c r="A891" s="1164"/>
      <c r="B891" s="1059" t="s">
        <v>234</v>
      </c>
      <c r="C891" s="1060"/>
      <c r="D891" s="1061">
        <v>0</v>
      </c>
      <c r="E891" s="1062">
        <v>0</v>
      </c>
      <c r="F891" s="102"/>
      <c r="G891" s="100"/>
      <c r="H891" s="100"/>
      <c r="I891" s="100"/>
      <c r="J891" s="100"/>
      <c r="K891" s="100"/>
      <c r="L891" s="100"/>
      <c r="M891" s="825"/>
      <c r="N891" s="825"/>
      <c r="O891" s="825"/>
      <c r="P891" s="163"/>
      <c r="Q891" s="163"/>
      <c r="R891" s="163"/>
      <c r="S891" s="163"/>
      <c r="T891" s="163"/>
      <c r="U891" s="163"/>
      <c r="V891" s="70"/>
      <c r="W891" s="70"/>
      <c r="X891" s="70"/>
      <c r="Y891" s="70"/>
      <c r="Z891" s="70"/>
    </row>
    <row r="892" spans="1:26" s="6" customFormat="1" ht="15.75">
      <c r="A892" s="1164"/>
      <c r="B892" s="1059" t="s">
        <v>282</v>
      </c>
      <c r="C892" s="1060"/>
      <c r="D892" s="1061">
        <v>0</v>
      </c>
      <c r="E892" s="1062">
        <v>0</v>
      </c>
      <c r="F892" s="102"/>
      <c r="G892" s="100"/>
      <c r="H892" s="100"/>
      <c r="I892" s="100"/>
      <c r="J892" s="100"/>
      <c r="K892" s="100"/>
      <c r="L892" s="100"/>
      <c r="M892" s="825"/>
      <c r="N892" s="825"/>
      <c r="O892" s="825"/>
      <c r="P892" s="163"/>
      <c r="Q892" s="163"/>
      <c r="R892" s="163"/>
      <c r="S892" s="163"/>
      <c r="T892" s="275"/>
      <c r="U892" s="275"/>
      <c r="V892" s="70"/>
      <c r="W892" s="70"/>
      <c r="X892" s="70"/>
      <c r="Y892" s="70"/>
      <c r="Z892" s="70"/>
    </row>
    <row r="893" spans="1:26" s="6" customFormat="1" ht="15.75">
      <c r="A893" s="1164"/>
      <c r="B893" s="1059" t="s">
        <v>336</v>
      </c>
      <c r="C893" s="1060"/>
      <c r="D893" s="1061">
        <v>0</v>
      </c>
      <c r="E893" s="1061">
        <v>0</v>
      </c>
      <c r="F893" s="102"/>
      <c r="G893" s="100"/>
      <c r="H893" s="100"/>
      <c r="I893" s="100"/>
      <c r="J893" s="100"/>
      <c r="K893" s="100"/>
      <c r="L893" s="100"/>
      <c r="M893" s="825"/>
      <c r="N893" s="825"/>
      <c r="O893" s="825"/>
      <c r="P893" s="163"/>
      <c r="Q893" s="163"/>
      <c r="R893" s="163"/>
      <c r="S893" s="163"/>
      <c r="T893" s="275"/>
      <c r="U893" s="275"/>
      <c r="V893" s="70"/>
      <c r="W893" s="70"/>
      <c r="X893" s="70"/>
      <c r="Y893" s="70"/>
      <c r="Z893" s="70"/>
    </row>
    <row r="894" spans="1:26" s="6" customFormat="1" ht="15.75">
      <c r="A894" s="1164"/>
      <c r="B894" s="1059" t="s">
        <v>338</v>
      </c>
      <c r="C894" s="1060"/>
      <c r="D894" s="1061">
        <v>0</v>
      </c>
      <c r="E894" s="1061">
        <v>0</v>
      </c>
      <c r="F894" s="102"/>
      <c r="G894" s="100"/>
      <c r="H894" s="100"/>
      <c r="I894" s="100"/>
      <c r="J894" s="100"/>
      <c r="K894" s="100"/>
      <c r="L894" s="100"/>
      <c r="M894" s="825"/>
      <c r="N894" s="825"/>
      <c r="O894" s="825"/>
      <c r="P894" s="163"/>
      <c r="Q894" s="163"/>
      <c r="R894" s="163"/>
      <c r="S894" s="163"/>
      <c r="T894" s="275"/>
      <c r="U894" s="275"/>
      <c r="V894" s="70"/>
      <c r="W894" s="70"/>
      <c r="X894" s="70"/>
      <c r="Y894" s="70"/>
      <c r="Z894" s="70"/>
    </row>
    <row r="895" spans="1:26" s="6" customFormat="1" ht="16.5" thickBot="1">
      <c r="A895" s="1164"/>
      <c r="B895" s="1059" t="s">
        <v>428</v>
      </c>
      <c r="C895" s="1060"/>
      <c r="D895" s="1061">
        <v>0</v>
      </c>
      <c r="E895" s="1061">
        <v>0</v>
      </c>
      <c r="F895" s="102"/>
      <c r="G895" s="100"/>
      <c r="H895" s="100"/>
      <c r="I895" s="100"/>
      <c r="J895" s="100"/>
      <c r="K895" s="100"/>
      <c r="L895" s="100"/>
      <c r="M895" s="825"/>
      <c r="N895" s="825"/>
      <c r="O895" s="825"/>
      <c r="P895" s="163"/>
      <c r="Q895" s="163"/>
      <c r="R895" s="163"/>
      <c r="S895" s="163"/>
      <c r="T895" s="275"/>
      <c r="U895" s="275"/>
      <c r="V895" s="70"/>
      <c r="W895" s="70"/>
      <c r="X895" s="70"/>
      <c r="Y895" s="70"/>
      <c r="Z895" s="70"/>
    </row>
    <row r="896" spans="1:26" s="6" customFormat="1" ht="16.5" thickBot="1">
      <c r="A896" s="1165"/>
      <c r="B896" s="926" t="s">
        <v>20</v>
      </c>
      <c r="C896" s="923"/>
      <c r="D896" s="924">
        <f>SUM(D884:D895)</f>
        <v>11815</v>
      </c>
      <c r="E896" s="925">
        <f>SUM(E884:E895)</f>
        <v>8393.630000000001</v>
      </c>
      <c r="F896" s="102"/>
      <c r="G896" s="100"/>
      <c r="H896" s="100"/>
      <c r="I896" s="100"/>
      <c r="J896" s="100"/>
      <c r="K896" s="100"/>
      <c r="L896" s="100"/>
      <c r="M896" s="826"/>
      <c r="N896" s="826"/>
      <c r="O896" s="826"/>
      <c r="P896" s="105"/>
      <c r="Q896" s="70"/>
      <c r="R896" s="70"/>
      <c r="S896" s="118"/>
      <c r="T896" s="827"/>
      <c r="U896" s="828"/>
      <c r="V896" s="52"/>
      <c r="W896" s="52"/>
      <c r="X896" s="52"/>
      <c r="Y896" s="52"/>
      <c r="Z896" s="70"/>
    </row>
    <row r="897" spans="1:26" s="6" customFormat="1" ht="15.75">
      <c r="A897" s="148"/>
      <c r="B897" s="149"/>
      <c r="C897" s="149"/>
      <c r="D897" s="50"/>
      <c r="E897" s="150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56"/>
      <c r="Q897" s="56"/>
      <c r="R897" s="56"/>
      <c r="S897" s="56"/>
      <c r="T897" s="708"/>
      <c r="U897" s="708"/>
      <c r="V897" s="142"/>
      <c r="W897" s="142"/>
      <c r="X897" s="142"/>
      <c r="Y897" s="142"/>
      <c r="Z897" s="70"/>
    </row>
    <row r="898" spans="1:26" s="6" customFormat="1" ht="21" customHeight="1" thickBot="1">
      <c r="A898" s="16" t="s">
        <v>391</v>
      </c>
      <c r="D898" s="60"/>
      <c r="E898" s="55"/>
      <c r="G898" s="65"/>
      <c r="H898" s="65"/>
      <c r="I898" s="65"/>
      <c r="J898" s="65"/>
      <c r="K898" s="65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70"/>
      <c r="W898" s="70"/>
      <c r="X898" s="70"/>
      <c r="Y898" s="70"/>
      <c r="Z898" s="70"/>
    </row>
    <row r="899" spans="1:26" s="6" customFormat="1" ht="24" customHeight="1">
      <c r="A899" s="1166" t="s">
        <v>43</v>
      </c>
      <c r="B899" s="1154" t="s">
        <v>44</v>
      </c>
      <c r="C899" s="1155"/>
      <c r="D899" s="1156" t="s">
        <v>45</v>
      </c>
      <c r="E899" s="1156"/>
      <c r="F899" s="626" t="s">
        <v>46</v>
      </c>
      <c r="G899" s="627"/>
      <c r="H899" s="118"/>
      <c r="I899" s="118"/>
      <c r="J899" s="118"/>
      <c r="K899" s="310"/>
      <c r="L899" s="310"/>
      <c r="M899" s="310"/>
      <c r="N899" s="310"/>
      <c r="O899" s="310"/>
      <c r="P899" s="66"/>
      <c r="Q899" s="66"/>
      <c r="R899" s="66"/>
      <c r="S899" s="66"/>
      <c r="T899" s="66"/>
      <c r="U899" s="66"/>
      <c r="V899" s="70"/>
      <c r="W899" s="70"/>
      <c r="X899" s="70"/>
      <c r="Y899" s="70"/>
      <c r="Z899" s="70"/>
    </row>
    <row r="900" spans="1:21" s="6" customFormat="1" ht="24.75" customHeight="1">
      <c r="A900" s="1167"/>
      <c r="B900" s="27" t="s">
        <v>47</v>
      </c>
      <c r="C900" s="27" t="s">
        <v>48</v>
      </c>
      <c r="D900" s="25" t="s">
        <v>47</v>
      </c>
      <c r="E900" s="165" t="s">
        <v>48</v>
      </c>
      <c r="F900" s="27" t="s">
        <v>47</v>
      </c>
      <c r="G900" s="625" t="s">
        <v>48</v>
      </c>
      <c r="H900" s="141"/>
      <c r="I900" s="141"/>
      <c r="J900" s="141"/>
      <c r="K900" s="311"/>
      <c r="L900" s="311"/>
      <c r="M900" s="830"/>
      <c r="N900" s="830"/>
      <c r="O900" s="830"/>
      <c r="P900" s="163"/>
      <c r="Q900" s="163"/>
      <c r="R900" s="163"/>
      <c r="S900" s="66"/>
      <c r="T900" s="66"/>
      <c r="U900" s="66"/>
    </row>
    <row r="901" spans="1:21" s="6" customFormat="1" ht="37.5" customHeight="1" thickBot="1">
      <c r="A901" s="147" t="s">
        <v>429</v>
      </c>
      <c r="B901" s="1063"/>
      <c r="C901" s="1064"/>
      <c r="D901" s="821">
        <f>D896</f>
        <v>11815</v>
      </c>
      <c r="E901" s="822">
        <f>E896</f>
        <v>8393.630000000001</v>
      </c>
      <c r="F901" s="823">
        <v>0</v>
      </c>
      <c r="G901" s="829">
        <v>0</v>
      </c>
      <c r="H901" s="831"/>
      <c r="I901" s="312"/>
      <c r="J901" s="312"/>
      <c r="K901" s="312"/>
      <c r="L901" s="312"/>
      <c r="M901" s="831"/>
      <c r="N901" s="831"/>
      <c r="O901" s="831"/>
      <c r="P901" s="824"/>
      <c r="Q901" s="824"/>
      <c r="R901" s="824"/>
      <c r="S901" s="66"/>
      <c r="T901" s="66"/>
      <c r="U901" s="66"/>
    </row>
    <row r="902" spans="1:21" s="6" customFormat="1" ht="15.75">
      <c r="A902" s="52"/>
      <c r="B902" s="70"/>
      <c r="C902" s="70"/>
      <c r="D902" s="52"/>
      <c r="E902" s="55"/>
      <c r="G902" s="65"/>
      <c r="H902" s="65"/>
      <c r="I902" s="66"/>
      <c r="J902" s="66"/>
      <c r="K902" s="66"/>
      <c r="L902" s="66"/>
      <c r="M902" s="70"/>
      <c r="N902" s="70"/>
      <c r="O902" s="70"/>
      <c r="P902" s="70"/>
      <c r="Q902" s="70"/>
      <c r="R902" s="66"/>
      <c r="S902" s="66"/>
      <c r="T902" s="66"/>
      <c r="U902" s="66"/>
    </row>
    <row r="903" spans="1:25" s="6" customFormat="1" ht="16.5" thickBot="1">
      <c r="A903" s="16" t="s">
        <v>115</v>
      </c>
      <c r="D903" s="60"/>
      <c r="E903" s="55"/>
      <c r="G903" s="65"/>
      <c r="H903" s="65"/>
      <c r="I903" s="66"/>
      <c r="J903" s="66"/>
      <c r="K903" s="66"/>
      <c r="L903" s="66"/>
      <c r="M903" s="67"/>
      <c r="N903" s="67"/>
      <c r="O903" s="67"/>
      <c r="P903" s="67"/>
      <c r="Q903" s="66"/>
      <c r="R903" s="832"/>
      <c r="S903" s="832"/>
      <c r="T903" s="832"/>
      <c r="U903" s="832"/>
      <c r="V903" s="152"/>
      <c r="W903" s="152"/>
      <c r="X903" s="152"/>
      <c r="Y903" s="152"/>
    </row>
    <row r="904" spans="1:21" ht="36" customHeight="1">
      <c r="A904" s="1172" t="s">
        <v>356</v>
      </c>
      <c r="B904" s="1173"/>
      <c r="C904" s="1169" t="s">
        <v>455</v>
      </c>
      <c r="D904" s="1169"/>
      <c r="E904" s="1170" t="s">
        <v>49</v>
      </c>
      <c r="F904" s="1171"/>
      <c r="G904" s="65"/>
      <c r="H904" s="65"/>
      <c r="I904" s="66"/>
      <c r="J904" s="66"/>
      <c r="K904" s="66"/>
      <c r="L904" s="66"/>
      <c r="M904" s="67"/>
      <c r="N904" s="67"/>
      <c r="O904" s="67"/>
      <c r="P904" s="833"/>
      <c r="Q904" s="66"/>
      <c r="R904" s="62"/>
      <c r="S904" s="62"/>
      <c r="T904" s="62"/>
      <c r="U904" s="62"/>
    </row>
    <row r="905" spans="1:21" ht="15.75">
      <c r="A905" s="153" t="s">
        <v>47</v>
      </c>
      <c r="B905" s="28" t="s">
        <v>50</v>
      </c>
      <c r="C905" s="28" t="s">
        <v>47</v>
      </c>
      <c r="D905" s="28" t="s">
        <v>50</v>
      </c>
      <c r="E905" s="154" t="s">
        <v>47</v>
      </c>
      <c r="F905" s="155" t="s">
        <v>51</v>
      </c>
      <c r="G905" s="65"/>
      <c r="H905" s="65"/>
      <c r="I905" s="66"/>
      <c r="J905" s="66"/>
      <c r="K905" s="66"/>
      <c r="L905" s="66"/>
      <c r="M905" s="834"/>
      <c r="N905" s="834"/>
      <c r="O905" s="834"/>
      <c r="P905" s="177"/>
      <c r="Q905" s="66"/>
      <c r="R905" s="62"/>
      <c r="S905" s="62"/>
      <c r="T905" s="62"/>
      <c r="U905" s="62"/>
    </row>
    <row r="906" spans="1:21" ht="15.75">
      <c r="A906" s="156">
        <v>1</v>
      </c>
      <c r="B906" s="27">
        <v>2</v>
      </c>
      <c r="C906" s="27">
        <v>3</v>
      </c>
      <c r="D906" s="25">
        <v>4</v>
      </c>
      <c r="E906" s="157">
        <v>5</v>
      </c>
      <c r="F906" s="158">
        <v>6</v>
      </c>
      <c r="G906" s="65"/>
      <c r="H906" s="65"/>
      <c r="I906" s="66"/>
      <c r="J906" s="66"/>
      <c r="K906" s="66"/>
      <c r="L906" s="66"/>
      <c r="M906" s="62"/>
      <c r="N906" s="62"/>
      <c r="O906" s="62"/>
      <c r="P906" s="62"/>
      <c r="Q906" s="177"/>
      <c r="R906" s="117"/>
      <c r="S906" s="64"/>
      <c r="T906" s="62"/>
      <c r="U906" s="62"/>
    </row>
    <row r="907" spans="1:21" ht="16.5" thickBot="1">
      <c r="A907" s="159">
        <f>B901</f>
        <v>0</v>
      </c>
      <c r="B907" s="835">
        <f>C901</f>
        <v>0</v>
      </c>
      <c r="C907" s="282">
        <v>7118</v>
      </c>
      <c r="D907" s="283">
        <v>4578.300975968442</v>
      </c>
      <c r="E907" s="629" t="e">
        <f>C907/A907</f>
        <v>#DIV/0!</v>
      </c>
      <c r="F907" s="630" t="e">
        <f>D907/B907</f>
        <v>#DIV/0!</v>
      </c>
      <c r="G907" s="65"/>
      <c r="H907" s="65"/>
      <c r="I907" s="66"/>
      <c r="J907" s="66"/>
      <c r="K907" s="66"/>
      <c r="L907" s="66"/>
      <c r="M907" s="66"/>
      <c r="N907" s="66"/>
      <c r="O907" s="66"/>
      <c r="P907" s="62"/>
      <c r="Q907" s="62"/>
      <c r="R907" s="62"/>
      <c r="S907" s="62"/>
      <c r="T907" s="62"/>
      <c r="U907" s="62"/>
    </row>
    <row r="908" spans="1:21" ht="15.75">
      <c r="A908" s="160"/>
      <c r="B908" s="161"/>
      <c r="C908" s="162"/>
      <c r="D908" s="163"/>
      <c r="E908" s="76"/>
      <c r="F908" s="76"/>
      <c r="G908" s="65"/>
      <c r="H908" s="65"/>
      <c r="I908" s="66"/>
      <c r="J908" s="66"/>
      <c r="K908" s="66"/>
      <c r="L908" s="66"/>
      <c r="M908" s="66"/>
      <c r="N908" s="66"/>
      <c r="O908" s="66"/>
      <c r="P908" s="62"/>
      <c r="Q908" s="62"/>
      <c r="R908" s="62"/>
      <c r="S908" s="62"/>
      <c r="T908" s="62"/>
      <c r="U908" s="62"/>
    </row>
    <row r="909" spans="1:21" s="6" customFormat="1" ht="15.75">
      <c r="A909" s="17" t="s">
        <v>116</v>
      </c>
      <c r="D909" s="60"/>
      <c r="E909" s="55"/>
      <c r="G909" s="65"/>
      <c r="H909" s="65"/>
      <c r="I909" s="66"/>
      <c r="J909" s="66"/>
      <c r="K909" s="66"/>
      <c r="L909" s="66"/>
      <c r="M909" s="129"/>
      <c r="N909" s="129"/>
      <c r="O909" s="66"/>
      <c r="P909" s="66"/>
      <c r="Q909" s="66"/>
      <c r="R909" s="70"/>
      <c r="S909" s="70"/>
      <c r="T909" s="70"/>
      <c r="U909" s="70"/>
    </row>
    <row r="910" spans="1:21" ht="15.75">
      <c r="A910" s="143" t="s">
        <v>117</v>
      </c>
      <c r="B910" s="6"/>
      <c r="C910" s="6"/>
      <c r="D910" s="60"/>
      <c r="E910" s="55"/>
      <c r="F910" s="6"/>
      <c r="G910" s="65"/>
      <c r="H910" s="65"/>
      <c r="I910" s="66"/>
      <c r="J910" s="66"/>
      <c r="K910" s="66"/>
      <c r="L910" s="66"/>
      <c r="M910" s="71"/>
      <c r="N910" s="71"/>
      <c r="O910" s="66"/>
      <c r="P910" s="62"/>
      <c r="Q910" s="62"/>
      <c r="R910" s="4"/>
      <c r="S910" s="4"/>
      <c r="T910" s="4"/>
      <c r="U910" s="4"/>
    </row>
    <row r="911" spans="1:21" ht="15.75">
      <c r="A911" s="160"/>
      <c r="B911" s="163"/>
      <c r="C911" s="144"/>
      <c r="D911" s="144"/>
      <c r="E911" s="145"/>
      <c r="F911" s="144"/>
      <c r="G911" s="137"/>
      <c r="H911" s="137"/>
      <c r="I911" s="137"/>
      <c r="J911" s="137"/>
      <c r="K911" s="137"/>
      <c r="L911" s="137"/>
      <c r="M911" s="64"/>
      <c r="N911" s="71"/>
      <c r="O911" s="137"/>
      <c r="P911" s="62"/>
      <c r="Q911" s="62"/>
      <c r="R911" s="4"/>
      <c r="S911" s="4"/>
      <c r="T911" s="4"/>
      <c r="U911" s="4"/>
    </row>
    <row r="912" spans="1:21" ht="16.5" thickBot="1">
      <c r="A912" s="1111" t="s">
        <v>456</v>
      </c>
      <c r="B912" s="1112"/>
      <c r="C912" s="1112"/>
      <c r="D912" s="1112"/>
      <c r="E912" s="1112"/>
      <c r="F912" s="1112"/>
      <c r="G912" s="1112"/>
      <c r="H912" s="932"/>
      <c r="I912" s="119"/>
      <c r="J912" s="119"/>
      <c r="K912" s="119"/>
      <c r="L912" s="119"/>
      <c r="M912" s="37"/>
      <c r="N912" s="37"/>
      <c r="O912" s="119"/>
      <c r="P912" s="62"/>
      <c r="Q912" s="62"/>
      <c r="R912" s="4"/>
      <c r="S912" s="4"/>
      <c r="T912" s="4"/>
      <c r="U912" s="4"/>
    </row>
    <row r="913" spans="1:21" ht="16.5" thickBot="1">
      <c r="A913" s="931"/>
      <c r="B913" s="932"/>
      <c r="C913" s="932"/>
      <c r="D913" s="1109" t="s">
        <v>319</v>
      </c>
      <c r="E913" s="1110"/>
      <c r="F913" s="1109" t="s">
        <v>320</v>
      </c>
      <c r="G913" s="1110"/>
      <c r="H913" s="932"/>
      <c r="I913" s="119"/>
      <c r="J913" s="119"/>
      <c r="K913" s="119"/>
      <c r="L913" s="119"/>
      <c r="M913" s="37"/>
      <c r="N913" s="37"/>
      <c r="O913" s="119"/>
      <c r="P913" s="62"/>
      <c r="Q913" s="62"/>
      <c r="R913" s="4"/>
      <c r="S913" s="4"/>
      <c r="T913" s="4"/>
      <c r="U913" s="4"/>
    </row>
    <row r="914" spans="1:21" ht="32.25" thickBot="1">
      <c r="A914" s="675" t="s">
        <v>23</v>
      </c>
      <c r="B914" s="847" t="s">
        <v>24</v>
      </c>
      <c r="C914" s="847" t="s">
        <v>25</v>
      </c>
      <c r="D914" s="847" t="s">
        <v>41</v>
      </c>
      <c r="E914" s="872" t="s">
        <v>42</v>
      </c>
      <c r="F914" s="675" t="s">
        <v>41</v>
      </c>
      <c r="G914" s="872" t="s">
        <v>42</v>
      </c>
      <c r="H914" s="943"/>
      <c r="I914" s="119"/>
      <c r="J914" s="119"/>
      <c r="K914" s="119"/>
      <c r="L914" s="119"/>
      <c r="M914" s="119"/>
      <c r="N914" s="119"/>
      <c r="O914" s="119"/>
      <c r="P914" s="3"/>
      <c r="Q914" s="3"/>
      <c r="R914" s="3"/>
      <c r="S914" s="3"/>
      <c r="T914" s="3"/>
      <c r="U914" s="3"/>
    </row>
    <row r="915" spans="1:21" ht="15.75">
      <c r="A915" s="1182" t="s">
        <v>84</v>
      </c>
      <c r="B915" s="1065" t="s">
        <v>70</v>
      </c>
      <c r="C915" s="1052"/>
      <c r="D915" s="1066">
        <v>11198</v>
      </c>
      <c r="E915" s="1067">
        <v>559.91</v>
      </c>
      <c r="F915" s="1068">
        <v>0</v>
      </c>
      <c r="G915" s="1069">
        <v>0</v>
      </c>
      <c r="H915" s="944"/>
      <c r="I915" s="66"/>
      <c r="J915" s="66"/>
      <c r="K915" s="66"/>
      <c r="L915" s="66"/>
      <c r="M915" s="66"/>
      <c r="N915" s="66"/>
      <c r="O915" s="66"/>
      <c r="P915" s="3"/>
      <c r="Q915" s="3"/>
      <c r="R915" s="3"/>
      <c r="S915" s="3"/>
      <c r="T915" s="3"/>
      <c r="U915" s="3"/>
    </row>
    <row r="916" spans="1:21" ht="15.75">
      <c r="A916" s="1182"/>
      <c r="B916" s="1058" t="s">
        <v>71</v>
      </c>
      <c r="C916" s="1070"/>
      <c r="D916" s="1071">
        <v>728</v>
      </c>
      <c r="E916" s="1072">
        <v>36.4</v>
      </c>
      <c r="F916" s="1071">
        <v>0</v>
      </c>
      <c r="G916" s="1073">
        <v>0</v>
      </c>
      <c r="H916" s="944"/>
      <c r="I916" s="66"/>
      <c r="J916" s="66"/>
      <c r="K916" s="66"/>
      <c r="L916" s="66"/>
      <c r="M916" s="66"/>
      <c r="N916" s="66"/>
      <c r="O916" s="66"/>
      <c r="P916" s="3"/>
      <c r="Q916" s="3"/>
      <c r="R916" s="3"/>
      <c r="S916" s="3"/>
      <c r="T916" s="3"/>
      <c r="U916" s="3"/>
    </row>
    <row r="917" spans="1:21" ht="15.75">
      <c r="A917" s="1182"/>
      <c r="B917" s="1058" t="s">
        <v>72</v>
      </c>
      <c r="C917" s="1070"/>
      <c r="D917" s="1071">
        <v>0</v>
      </c>
      <c r="E917" s="1073">
        <v>0</v>
      </c>
      <c r="F917" s="1071">
        <v>0</v>
      </c>
      <c r="G917" s="1073">
        <v>0</v>
      </c>
      <c r="H917" s="944"/>
      <c r="I917" s="66"/>
      <c r="J917" s="66"/>
      <c r="K917" s="66"/>
      <c r="L917" s="66"/>
      <c r="M917" s="66"/>
      <c r="N917" s="66"/>
      <c r="O917" s="66"/>
      <c r="P917" s="3"/>
      <c r="Q917" s="3"/>
      <c r="R917" s="3"/>
      <c r="S917" s="3"/>
      <c r="T917" s="3"/>
      <c r="U917" s="3"/>
    </row>
    <row r="918" spans="1:21" ht="15.75">
      <c r="A918" s="1182"/>
      <c r="B918" s="1058" t="s">
        <v>73</v>
      </c>
      <c r="C918" s="1070"/>
      <c r="D918" s="1071">
        <v>7739</v>
      </c>
      <c r="E918" s="1073">
        <v>386.95</v>
      </c>
      <c r="F918" s="1071">
        <v>0</v>
      </c>
      <c r="G918" s="1073">
        <v>0</v>
      </c>
      <c r="H918" s="944"/>
      <c r="I918" s="66"/>
      <c r="J918" s="66"/>
      <c r="K918" s="66"/>
      <c r="L918" s="66"/>
      <c r="M918" s="66"/>
      <c r="N918" s="66"/>
      <c r="O918" s="66"/>
      <c r="P918" s="3"/>
      <c r="Q918" s="3"/>
      <c r="R918" s="3"/>
      <c r="S918" s="3"/>
      <c r="T918" s="3"/>
      <c r="U918" s="3"/>
    </row>
    <row r="919" spans="1:21" ht="15.75">
      <c r="A919" s="1182"/>
      <c r="B919" s="826" t="s">
        <v>125</v>
      </c>
      <c r="C919" s="1074"/>
      <c r="D919" s="1071">
        <v>1839</v>
      </c>
      <c r="E919" s="1073">
        <v>91.95</v>
      </c>
      <c r="F919" s="1071">
        <v>0</v>
      </c>
      <c r="G919" s="1073">
        <v>0</v>
      </c>
      <c r="H919" s="944"/>
      <c r="I919" s="66"/>
      <c r="J919" s="66"/>
      <c r="K919" s="66"/>
      <c r="L919" s="66"/>
      <c r="M919" s="66"/>
      <c r="N919" s="66"/>
      <c r="O919" s="66"/>
      <c r="P919" s="4"/>
      <c r="Q919" s="4"/>
      <c r="R919" s="4"/>
      <c r="S919" s="3"/>
      <c r="T919" s="3"/>
      <c r="U919" s="3"/>
    </row>
    <row r="920" spans="1:21" ht="15.75">
      <c r="A920" s="1182"/>
      <c r="B920" s="1058" t="s">
        <v>126</v>
      </c>
      <c r="C920" s="1070"/>
      <c r="D920" s="1071">
        <v>0</v>
      </c>
      <c r="E920" s="1073">
        <v>0</v>
      </c>
      <c r="F920" s="1071">
        <v>0</v>
      </c>
      <c r="G920" s="1073">
        <v>0</v>
      </c>
      <c r="H920" s="944"/>
      <c r="I920" s="66"/>
      <c r="J920" s="67"/>
      <c r="K920" s="67"/>
      <c r="L920" s="66"/>
      <c r="M920" s="66"/>
      <c r="N920" s="66"/>
      <c r="O920" s="66"/>
      <c r="P920" s="4"/>
      <c r="Q920" s="4"/>
      <c r="R920" s="4"/>
      <c r="S920" s="3"/>
      <c r="T920" s="3"/>
      <c r="U920" s="3"/>
    </row>
    <row r="921" spans="1:21" ht="15.75">
      <c r="A921" s="1182"/>
      <c r="B921" s="1075" t="s">
        <v>169</v>
      </c>
      <c r="C921" s="1076"/>
      <c r="D921" s="1077">
        <v>0</v>
      </c>
      <c r="E921" s="1078">
        <v>0</v>
      </c>
      <c r="F921" s="1071">
        <v>0</v>
      </c>
      <c r="G921" s="1073">
        <v>0</v>
      </c>
      <c r="H921" s="944"/>
      <c r="I921" s="66"/>
      <c r="J921" s="67"/>
      <c r="K921" s="67"/>
      <c r="L921" s="66"/>
      <c r="M921" s="66"/>
      <c r="N921" s="66"/>
      <c r="O921" s="66"/>
      <c r="P921" s="722"/>
      <c r="Q921" s="933"/>
      <c r="R921" s="4"/>
      <c r="S921" s="3"/>
      <c r="T921" s="3"/>
      <c r="U921" s="3"/>
    </row>
    <row r="922" spans="1:21" ht="15.75">
      <c r="A922" s="1182"/>
      <c r="B922" s="1075" t="s">
        <v>234</v>
      </c>
      <c r="C922" s="1076"/>
      <c r="D922" s="1077">
        <v>0</v>
      </c>
      <c r="E922" s="1078">
        <v>0</v>
      </c>
      <c r="F922" s="1071">
        <v>0</v>
      </c>
      <c r="G922" s="1073">
        <v>0</v>
      </c>
      <c r="H922" s="944"/>
      <c r="I922" s="66"/>
      <c r="J922" s="67"/>
      <c r="K922" s="67"/>
      <c r="L922" s="66"/>
      <c r="M922" s="66"/>
      <c r="N922" s="66"/>
      <c r="O922" s="66"/>
      <c r="P922" s="933"/>
      <c r="Q922" s="933"/>
      <c r="R922" s="4"/>
      <c r="S922" s="3"/>
      <c r="T922" s="3"/>
      <c r="U922" s="3"/>
    </row>
    <row r="923" spans="1:21" ht="15.75">
      <c r="A923" s="1182"/>
      <c r="B923" s="1075" t="s">
        <v>282</v>
      </c>
      <c r="C923" s="1076"/>
      <c r="D923" s="1077">
        <v>1339</v>
      </c>
      <c r="E923" s="1078">
        <v>66.95</v>
      </c>
      <c r="F923" s="1077">
        <v>780</v>
      </c>
      <c r="G923" s="1079">
        <v>39</v>
      </c>
      <c r="H923" s="945"/>
      <c r="I923" s="66"/>
      <c r="J923" s="66"/>
      <c r="K923" s="66"/>
      <c r="L923" s="66"/>
      <c r="M923" s="66"/>
      <c r="N923" s="66"/>
      <c r="O923" s="66"/>
      <c r="P923" s="933"/>
      <c r="Q923" s="933"/>
      <c r="R923" s="4"/>
      <c r="S923" s="3"/>
      <c r="T923" s="3"/>
      <c r="U923" s="3"/>
    </row>
    <row r="924" spans="1:21" ht="15.75">
      <c r="A924" s="1182"/>
      <c r="B924" s="1075" t="s">
        <v>336</v>
      </c>
      <c r="C924" s="1076"/>
      <c r="D924" s="1077">
        <v>0</v>
      </c>
      <c r="E924" s="1078">
        <v>0</v>
      </c>
      <c r="F924" s="1077">
        <v>0</v>
      </c>
      <c r="G924" s="1078">
        <v>0</v>
      </c>
      <c r="H924" s="946"/>
      <c r="I924" s="66"/>
      <c r="J924" s="66"/>
      <c r="K924" s="66"/>
      <c r="L924" s="66"/>
      <c r="M924" s="66"/>
      <c r="N924" s="66"/>
      <c r="O924" s="66"/>
      <c r="P924" s="933"/>
      <c r="Q924" s="933"/>
      <c r="R924" s="4"/>
      <c r="S924" s="3"/>
      <c r="T924" s="3"/>
      <c r="U924" s="3"/>
    </row>
    <row r="925" spans="1:21" ht="15.75">
      <c r="A925" s="1182"/>
      <c r="B925" s="1075" t="s">
        <v>338</v>
      </c>
      <c r="C925" s="1076"/>
      <c r="D925" s="1080">
        <v>0</v>
      </c>
      <c r="E925" s="1081">
        <v>0</v>
      </c>
      <c r="F925" s="1080">
        <v>0</v>
      </c>
      <c r="G925" s="1081">
        <v>0</v>
      </c>
      <c r="H925" s="946"/>
      <c r="I925" s="66"/>
      <c r="J925" s="66"/>
      <c r="K925" s="66"/>
      <c r="L925" s="66"/>
      <c r="M925" s="66"/>
      <c r="N925" s="66"/>
      <c r="O925" s="66"/>
      <c r="P925" s="933"/>
      <c r="Q925" s="933"/>
      <c r="R925" s="4"/>
      <c r="S925" s="3"/>
      <c r="T925" s="3"/>
      <c r="U925" s="3"/>
    </row>
    <row r="926" spans="1:21" ht="16.5" thickBot="1">
      <c r="A926" s="1182"/>
      <c r="B926" s="1075" t="s">
        <v>430</v>
      </c>
      <c r="C926" s="1076"/>
      <c r="D926" s="1080">
        <v>0</v>
      </c>
      <c r="E926" s="1081">
        <v>0</v>
      </c>
      <c r="F926" s="1080">
        <v>0</v>
      </c>
      <c r="G926" s="1081">
        <v>0</v>
      </c>
      <c r="H926" s="946"/>
      <c r="I926" s="66"/>
      <c r="J926" s="66"/>
      <c r="K926" s="66"/>
      <c r="L926" s="66"/>
      <c r="M926" s="66"/>
      <c r="N926" s="66"/>
      <c r="O926" s="66"/>
      <c r="P926" s="933"/>
      <c r="Q926" s="933"/>
      <c r="R926" s="4"/>
      <c r="S926" s="3"/>
      <c r="T926" s="3"/>
      <c r="U926" s="3"/>
    </row>
    <row r="927" spans="1:21" ht="16.5" thickBot="1">
      <c r="A927" s="1183"/>
      <c r="B927" s="1082" t="s">
        <v>20</v>
      </c>
      <c r="C927" s="1083"/>
      <c r="D927" s="1084">
        <f>SUM(D915:D926)</f>
        <v>22843</v>
      </c>
      <c r="E927" s="1084">
        <f>SUM(E915:E926)</f>
        <v>1142.16</v>
      </c>
      <c r="F927" s="1084">
        <f>SUM(F915:F926)</f>
        <v>780</v>
      </c>
      <c r="G927" s="1085">
        <f>SUM(G915:G926)</f>
        <v>39</v>
      </c>
      <c r="H927" s="947"/>
      <c r="I927" s="66"/>
      <c r="J927" s="66"/>
      <c r="K927" s="66"/>
      <c r="L927" s="66"/>
      <c r="M927" s="66"/>
      <c r="N927" s="66"/>
      <c r="O927" s="66"/>
      <c r="P927" s="933"/>
      <c r="Q927" s="107"/>
      <c r="R927" s="4"/>
      <c r="S927" s="3"/>
      <c r="T927" s="3"/>
      <c r="U927" s="3"/>
    </row>
    <row r="928" spans="1:21" ht="15.75">
      <c r="A928" s="59"/>
      <c r="B928" s="6" t="s">
        <v>365</v>
      </c>
      <c r="C928" s="6"/>
      <c r="D928" s="164"/>
      <c r="E928" s="55"/>
      <c r="F928" s="6"/>
      <c r="G928" s="65"/>
      <c r="H928" s="65"/>
      <c r="I928" s="65"/>
      <c r="J928" s="65"/>
      <c r="K928" s="65"/>
      <c r="L928" s="66"/>
      <c r="M928" s="66"/>
      <c r="N928" s="66"/>
      <c r="O928" s="66"/>
      <c r="P928" s="934"/>
      <c r="Q928" s="107"/>
      <c r="R928" s="4"/>
      <c r="S928" s="3"/>
      <c r="T928" s="3"/>
      <c r="U928" s="3"/>
    </row>
    <row r="929" spans="1:21" ht="15.75">
      <c r="A929" s="59"/>
      <c r="B929" s="6"/>
      <c r="C929" s="6"/>
      <c r="D929" s="164"/>
      <c r="E929" s="55"/>
      <c r="F929" s="6"/>
      <c r="G929" s="65"/>
      <c r="H929" s="65"/>
      <c r="I929" s="65"/>
      <c r="J929" s="65"/>
      <c r="K929" s="65"/>
      <c r="L929" s="66"/>
      <c r="M929" s="66"/>
      <c r="N929" s="66"/>
      <c r="O929" s="66"/>
      <c r="P929" s="934"/>
      <c r="Q929" s="107"/>
      <c r="R929" s="4"/>
      <c r="S929" s="3"/>
      <c r="T929" s="3"/>
      <c r="U929" s="3"/>
    </row>
    <row r="930" spans="1:21" ht="24.75" customHeight="1" thickBot="1">
      <c r="A930" s="16" t="s">
        <v>392</v>
      </c>
      <c r="B930" s="6"/>
      <c r="C930" s="6"/>
      <c r="D930" s="60"/>
      <c r="E930" s="55"/>
      <c r="F930" s="6"/>
      <c r="G930" s="65"/>
      <c r="H930" s="65"/>
      <c r="I930" s="65"/>
      <c r="J930" s="65"/>
      <c r="K930" s="65"/>
      <c r="L930" s="66"/>
      <c r="M930" s="66"/>
      <c r="N930" s="66"/>
      <c r="O930" s="66"/>
      <c r="P930" s="4"/>
      <c r="Q930" s="4"/>
      <c r="R930" s="4"/>
      <c r="S930" s="3"/>
      <c r="T930" s="3"/>
      <c r="U930" s="3"/>
    </row>
    <row r="931" spans="1:21" ht="22.5" customHeight="1">
      <c r="A931" s="1166" t="s">
        <v>43</v>
      </c>
      <c r="B931" s="1154" t="s">
        <v>44</v>
      </c>
      <c r="C931" s="1155"/>
      <c r="D931" s="1156" t="s">
        <v>45</v>
      </c>
      <c r="E931" s="1156"/>
      <c r="F931" s="1154" t="s">
        <v>46</v>
      </c>
      <c r="G931" s="1168"/>
      <c r="H931" s="51"/>
      <c r="I931" s="51"/>
      <c r="J931" s="51"/>
      <c r="K931" s="313"/>
      <c r="L931" s="313"/>
      <c r="M931" s="313"/>
      <c r="N931" s="313"/>
      <c r="O931" s="313"/>
      <c r="P931" s="4"/>
      <c r="Q931" s="4"/>
      <c r="R931" s="4"/>
      <c r="S931" s="3"/>
      <c r="T931" s="3"/>
      <c r="U931" s="3"/>
    </row>
    <row r="932" spans="1:21" ht="23.25" customHeight="1">
      <c r="A932" s="1167"/>
      <c r="B932" s="631" t="s">
        <v>47</v>
      </c>
      <c r="C932" s="632" t="s">
        <v>48</v>
      </c>
      <c r="D932" s="27" t="s">
        <v>47</v>
      </c>
      <c r="E932" s="165" t="s">
        <v>48</v>
      </c>
      <c r="F932" s="27" t="s">
        <v>47</v>
      </c>
      <c r="G932" s="628" t="s">
        <v>48</v>
      </c>
      <c r="H932" s="141"/>
      <c r="I932" s="141"/>
      <c r="J932" s="141"/>
      <c r="K932" s="311"/>
      <c r="L932" s="311"/>
      <c r="M932" s="311"/>
      <c r="N932" s="311"/>
      <c r="O932" s="311"/>
      <c r="P932" s="4"/>
      <c r="Q932" s="4"/>
      <c r="R932" s="4"/>
      <c r="S932" s="3"/>
      <c r="T932" s="3"/>
      <c r="U932" s="3"/>
    </row>
    <row r="933" spans="1:21" ht="39.75" customHeight="1" thickBot="1">
      <c r="A933" s="329" t="s">
        <v>431</v>
      </c>
      <c r="B933" s="1086"/>
      <c r="C933" s="1086"/>
      <c r="D933" s="657">
        <v>22843</v>
      </c>
      <c r="E933" s="657">
        <v>1142.15</v>
      </c>
      <c r="F933" s="836">
        <v>0</v>
      </c>
      <c r="G933" s="837">
        <v>0</v>
      </c>
      <c r="H933" s="948"/>
      <c r="I933" s="645"/>
      <c r="J933" s="645"/>
      <c r="K933" s="314"/>
      <c r="L933" s="314"/>
      <c r="M933" s="839"/>
      <c r="N933" s="839"/>
      <c r="O933" s="839"/>
      <c r="P933" s="722"/>
      <c r="Q933" s="722"/>
      <c r="R933" s="722"/>
      <c r="S933" s="722"/>
      <c r="T933" s="722"/>
      <c r="U933" s="4"/>
    </row>
    <row r="934" spans="1:21" ht="15.75">
      <c r="A934" s="60"/>
      <c r="B934" s="6"/>
      <c r="C934" s="6"/>
      <c r="D934" s="60"/>
      <c r="E934" s="55"/>
      <c r="F934" s="6"/>
      <c r="G934" s="65"/>
      <c r="H934" s="65"/>
      <c r="I934" s="65"/>
      <c r="J934" s="65"/>
      <c r="K934" s="65"/>
      <c r="L934" s="66"/>
      <c r="M934" s="275"/>
      <c r="N934" s="275"/>
      <c r="O934" s="275"/>
      <c r="P934" s="722"/>
      <c r="Q934" s="722"/>
      <c r="R934" s="722"/>
      <c r="S934" s="722"/>
      <c r="T934" s="840"/>
      <c r="U934" s="4"/>
    </row>
    <row r="935" spans="1:21" ht="16.5" thickBot="1">
      <c r="A935" s="16" t="s">
        <v>118</v>
      </c>
      <c r="B935" s="6"/>
      <c r="C935" s="6"/>
      <c r="D935" s="60"/>
      <c r="E935" s="55"/>
      <c r="F935" s="6"/>
      <c r="G935" s="65"/>
      <c r="H935" s="65"/>
      <c r="I935" s="65"/>
      <c r="J935" s="65"/>
      <c r="K935" s="65"/>
      <c r="L935" s="66"/>
      <c r="M935" s="66"/>
      <c r="N935" s="66"/>
      <c r="O935" s="66"/>
      <c r="P935" s="4"/>
      <c r="Q935" s="4"/>
      <c r="R935" s="4"/>
      <c r="S935" s="4"/>
      <c r="T935" s="4"/>
      <c r="U935" s="4"/>
    </row>
    <row r="936" spans="1:21" ht="34.5" customHeight="1">
      <c r="A936" s="1172" t="s">
        <v>432</v>
      </c>
      <c r="B936" s="1173"/>
      <c r="C936" s="1169" t="s">
        <v>455</v>
      </c>
      <c r="D936" s="1169"/>
      <c r="E936" s="1170" t="s">
        <v>49</v>
      </c>
      <c r="F936" s="1171"/>
      <c r="G936" s="65"/>
      <c r="H936" s="65"/>
      <c r="I936" s="65"/>
      <c r="J936" s="65"/>
      <c r="K936" s="65"/>
      <c r="L936" s="66"/>
      <c r="M936" s="66"/>
      <c r="N936" s="66"/>
      <c r="O936" s="66"/>
      <c r="P936" s="4"/>
      <c r="Q936" s="4"/>
      <c r="R936" s="4"/>
      <c r="S936" s="4"/>
      <c r="T936" s="4"/>
      <c r="U936" s="4"/>
    </row>
    <row r="937" spans="1:21" ht="28.5" customHeight="1">
      <c r="A937" s="153" t="s">
        <v>47</v>
      </c>
      <c r="B937" s="28" t="s">
        <v>50</v>
      </c>
      <c r="C937" s="28" t="s">
        <v>47</v>
      </c>
      <c r="D937" s="28" t="s">
        <v>50</v>
      </c>
      <c r="E937" s="154" t="s">
        <v>47</v>
      </c>
      <c r="F937" s="155" t="s">
        <v>51</v>
      </c>
      <c r="G937" s="65"/>
      <c r="H937" s="65"/>
      <c r="I937" s="65"/>
      <c r="J937" s="65"/>
      <c r="K937" s="65"/>
      <c r="L937" s="66"/>
      <c r="M937" s="66"/>
      <c r="N937" s="66"/>
      <c r="O937" s="66"/>
      <c r="P937" s="4"/>
      <c r="Q937" s="4"/>
      <c r="R937" s="4"/>
      <c r="S937" s="4"/>
      <c r="T937" s="4"/>
      <c r="U937" s="4"/>
    </row>
    <row r="938" spans="1:21" ht="27.75" customHeight="1">
      <c r="A938" s="156">
        <v>1</v>
      </c>
      <c r="B938" s="27">
        <v>2</v>
      </c>
      <c r="C938" s="27">
        <v>3</v>
      </c>
      <c r="D938" s="25">
        <v>4</v>
      </c>
      <c r="E938" s="165"/>
      <c r="F938" s="158">
        <v>6</v>
      </c>
      <c r="G938" s="65"/>
      <c r="H938" s="65"/>
      <c r="I938" s="65"/>
      <c r="J938" s="65"/>
      <c r="K938" s="65"/>
      <c r="L938" s="66"/>
      <c r="M938" s="66"/>
      <c r="N938" s="66"/>
      <c r="O938" s="66"/>
      <c r="P938" s="4"/>
      <c r="Q938" s="4"/>
      <c r="R938" s="4"/>
      <c r="S938" s="4"/>
      <c r="T938" s="4"/>
      <c r="U938" s="4"/>
    </row>
    <row r="939" spans="1:21" ht="27" customHeight="1" thickBot="1">
      <c r="A939" s="658">
        <f>D933</f>
        <v>22843</v>
      </c>
      <c r="B939" s="659">
        <f>E933</f>
        <v>1142.15</v>
      </c>
      <c r="C939" s="659">
        <v>21532</v>
      </c>
      <c r="D939" s="660">
        <v>1076.6</v>
      </c>
      <c r="E939" s="612">
        <f>C939/A939</f>
        <v>0.9426082388477871</v>
      </c>
      <c r="F939" s="838">
        <f>D939/B939</f>
        <v>0.9426082388477869</v>
      </c>
      <c r="G939" s="151"/>
      <c r="H939" s="151"/>
      <c r="I939" s="19"/>
      <c r="J939" s="19"/>
      <c r="K939" s="151"/>
      <c r="L939" s="832"/>
      <c r="M939" s="841"/>
      <c r="N939" s="841"/>
      <c r="O939" s="841"/>
      <c r="P939" s="832"/>
      <c r="Q939" s="4"/>
      <c r="R939" s="4"/>
      <c r="S939" s="4"/>
      <c r="T939" s="4"/>
      <c r="U939" s="4"/>
    </row>
    <row r="940" spans="1:21" ht="15.75">
      <c r="A940" s="160"/>
      <c r="B940" s="161"/>
      <c r="C940" s="66"/>
      <c r="D940" s="52"/>
      <c r="E940" s="142"/>
      <c r="F940" s="142"/>
      <c r="G940" s="65"/>
      <c r="H940" s="65"/>
      <c r="I940" s="65"/>
      <c r="J940" s="65"/>
      <c r="L940" s="62"/>
      <c r="M940" s="842"/>
      <c r="N940" s="842"/>
      <c r="O940" s="842"/>
      <c r="P940" s="842"/>
      <c r="Q940" s="4"/>
      <c r="R940" s="4"/>
      <c r="S940" s="4"/>
      <c r="T940" s="4"/>
      <c r="U940" s="4"/>
    </row>
    <row r="941" spans="1:21" ht="15.75">
      <c r="A941" s="166"/>
      <c r="L941" s="62"/>
      <c r="M941" s="62"/>
      <c r="N941" s="62"/>
      <c r="O941" s="62"/>
      <c r="P941" s="4"/>
      <c r="Q941" s="4"/>
      <c r="R941" s="4"/>
      <c r="S941" s="4"/>
      <c r="T941" s="4"/>
      <c r="U941" s="4"/>
    </row>
    <row r="942" spans="12:21" ht="15.75">
      <c r="L942" s="62"/>
      <c r="M942" s="62"/>
      <c r="N942" s="62"/>
      <c r="O942" s="62"/>
      <c r="P942" s="62"/>
      <c r="Q942" s="62"/>
      <c r="R942" s="62"/>
      <c r="S942" s="62"/>
      <c r="T942" s="62"/>
      <c r="U942" s="62"/>
    </row>
    <row r="943" spans="1:21" ht="15.75">
      <c r="A943" s="52"/>
      <c r="L943" s="62"/>
      <c r="M943" s="62"/>
      <c r="N943" s="62"/>
      <c r="O943" s="62"/>
      <c r="P943" s="4"/>
      <c r="Q943" s="4"/>
      <c r="R943" s="4"/>
      <c r="S943" s="4"/>
      <c r="T943" s="4"/>
      <c r="U943" s="4"/>
    </row>
    <row r="944" spans="12:21" ht="15.75">
      <c r="L944" s="62"/>
      <c r="M944" s="62"/>
      <c r="N944" s="62"/>
      <c r="O944" s="62"/>
      <c r="P944" s="62"/>
      <c r="Q944" s="62"/>
      <c r="R944" s="62"/>
      <c r="S944" s="62"/>
      <c r="T944" s="62"/>
      <c r="U944" s="62"/>
    </row>
  </sheetData>
  <sheetProtection/>
  <mergeCells count="96">
    <mergeCell ref="J75:L75"/>
    <mergeCell ref="N75:P75"/>
    <mergeCell ref="C842:C843"/>
    <mergeCell ref="E842:E843"/>
    <mergeCell ref="G842:G843"/>
    <mergeCell ref="A936:B936"/>
    <mergeCell ref="C936:D936"/>
    <mergeCell ref="E936:F936"/>
    <mergeCell ref="A915:A927"/>
    <mergeCell ref="A931:A932"/>
    <mergeCell ref="F931:G931"/>
    <mergeCell ref="C904:D904"/>
    <mergeCell ref="E904:F904"/>
    <mergeCell ref="A904:B904"/>
    <mergeCell ref="B931:C931"/>
    <mergeCell ref="D931:E931"/>
    <mergeCell ref="B858:C858"/>
    <mergeCell ref="B899:C899"/>
    <mergeCell ref="D899:E899"/>
    <mergeCell ref="A683:B683"/>
    <mergeCell ref="A842:A843"/>
    <mergeCell ref="F871:G871"/>
    <mergeCell ref="E838:F838"/>
    <mergeCell ref="A879:E879"/>
    <mergeCell ref="A884:A896"/>
    <mergeCell ref="A899:A900"/>
    <mergeCell ref="A48:C48"/>
    <mergeCell ref="A49:G49"/>
    <mergeCell ref="A103:G103"/>
    <mergeCell ref="A111:G111"/>
    <mergeCell ref="A147:G147"/>
    <mergeCell ref="A365:C365"/>
    <mergeCell ref="C42:D42"/>
    <mergeCell ref="C45:D45"/>
    <mergeCell ref="A882:E882"/>
    <mergeCell ref="A306:F306"/>
    <mergeCell ref="A656:B656"/>
    <mergeCell ref="A688:F688"/>
    <mergeCell ref="A851:D851"/>
    <mergeCell ref="A484:D484"/>
    <mergeCell ref="A853:A858"/>
    <mergeCell ref="A871:B871"/>
    <mergeCell ref="A41:G41"/>
    <mergeCell ref="C46:D46"/>
    <mergeCell ref="C43:D43"/>
    <mergeCell ref="C44:D44"/>
    <mergeCell ref="A598:E598"/>
    <mergeCell ref="A592:B592"/>
    <mergeCell ref="A121:G121"/>
    <mergeCell ref="A294:F294"/>
    <mergeCell ref="D448:G448"/>
    <mergeCell ref="A75:G75"/>
    <mergeCell ref="G5:Y5"/>
    <mergeCell ref="A12:A13"/>
    <mergeCell ref="B12:E12"/>
    <mergeCell ref="A8:G8"/>
    <mergeCell ref="A102:F102"/>
    <mergeCell ref="A333:D333"/>
    <mergeCell ref="A175:G175"/>
    <mergeCell ref="A204:G204"/>
    <mergeCell ref="A25:C25"/>
    <mergeCell ref="D25:E25"/>
    <mergeCell ref="A1:F1"/>
    <mergeCell ref="A2:F2"/>
    <mergeCell ref="A7:F7"/>
    <mergeCell ref="A32:D32"/>
    <mergeCell ref="A33:D33"/>
    <mergeCell ref="A3:F3"/>
    <mergeCell ref="A5:F5"/>
    <mergeCell ref="A713:B713"/>
    <mergeCell ref="A486:A491"/>
    <mergeCell ref="A819:E819"/>
    <mergeCell ref="D841:D843"/>
    <mergeCell ref="A720:C720"/>
    <mergeCell ref="A732:E732"/>
    <mergeCell ref="B491:C491"/>
    <mergeCell ref="F841:F843"/>
    <mergeCell ref="A482:E482"/>
    <mergeCell ref="E689:F689"/>
    <mergeCell ref="D913:E913"/>
    <mergeCell ref="F913:G913"/>
    <mergeCell ref="A912:G912"/>
    <mergeCell ref="A875:D875"/>
    <mergeCell ref="A844:B844"/>
    <mergeCell ref="A849:F849"/>
    <mergeCell ref="B842:B843"/>
    <mergeCell ref="A433:D433"/>
    <mergeCell ref="A435:A440"/>
    <mergeCell ref="B440:C440"/>
    <mergeCell ref="A431:E431"/>
    <mergeCell ref="A821:D821"/>
    <mergeCell ref="A823:A828"/>
    <mergeCell ref="B828:C828"/>
    <mergeCell ref="A722:D722"/>
    <mergeCell ref="A724:A729"/>
    <mergeCell ref="B729:C729"/>
  </mergeCells>
  <printOptions horizontalCentered="1"/>
  <pageMargins left="0.5118110236220472" right="0.1968503937007874" top="0.1968503937007874" bottom="0.1968503937007874" header="0.15748031496062992" footer="0.5118110236220472"/>
  <pageSetup fitToHeight="0" horizontalDpi="300" verticalDpi="300" orientation="portrait" paperSize="9" scale="62" r:id="rId2"/>
  <rowBreaks count="14" manualBreakCount="14">
    <brk id="47" max="6" man="1"/>
    <brk id="119" max="6" man="1"/>
    <brk id="173" max="6" man="1"/>
    <brk id="231" max="6" man="1"/>
    <brk id="291" max="6" man="1"/>
    <brk id="358" max="6" man="1"/>
    <brk id="428" max="6" man="1"/>
    <brk id="477" max="6" man="1"/>
    <brk id="554" max="6" man="1"/>
    <brk id="624" max="6" man="1"/>
    <brk id="685" max="6" man="1"/>
    <brk id="758" max="6" man="1"/>
    <brk id="816" max="6" man="1"/>
    <brk id="876" max="6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1">
      <selection activeCell="A35" sqref="A35"/>
    </sheetView>
  </sheetViews>
  <sheetFormatPr defaultColWidth="9.140625" defaultRowHeight="12.75"/>
  <cols>
    <col min="1" max="1" width="7.28125" style="0" customWidth="1"/>
    <col min="2" max="2" width="28.00390625" style="0" customWidth="1"/>
    <col min="3" max="3" width="14.140625" style="0" customWidth="1"/>
    <col min="4" max="4" width="16.8515625" style="0" customWidth="1"/>
    <col min="5" max="7" width="12.7109375" style="0" customWidth="1"/>
    <col min="13" max="13" width="2.8515625" style="0" customWidth="1"/>
  </cols>
  <sheetData>
    <row r="1" spans="1:7" ht="15.75">
      <c r="A1" s="339" t="s">
        <v>295</v>
      </c>
      <c r="B1" s="340" t="s">
        <v>296</v>
      </c>
      <c r="C1" s="1185" t="s">
        <v>297</v>
      </c>
      <c r="D1" s="1185"/>
      <c r="E1" s="1185"/>
      <c r="F1" s="450"/>
      <c r="G1" s="450"/>
    </row>
    <row r="2" spans="1:7" ht="37.5" customHeight="1">
      <c r="A2" s="1184" t="s">
        <v>298</v>
      </c>
      <c r="B2" s="1184"/>
      <c r="C2" s="340" t="s">
        <v>299</v>
      </c>
      <c r="D2" s="340" t="s">
        <v>300</v>
      </c>
      <c r="E2" s="340" t="s">
        <v>172</v>
      </c>
      <c r="F2" s="450"/>
      <c r="G2" s="450"/>
    </row>
    <row r="3" spans="1:7" ht="9.75" customHeight="1">
      <c r="A3" s="1185" t="s">
        <v>301</v>
      </c>
      <c r="B3" s="1184" t="s">
        <v>302</v>
      </c>
      <c r="C3" s="1194"/>
      <c r="D3" s="1194"/>
      <c r="E3" s="1193">
        <f>C3+D3</f>
        <v>0</v>
      </c>
      <c r="F3" s="451"/>
      <c r="G3" s="451"/>
    </row>
    <row r="4" spans="1:7" ht="9.75" customHeight="1" thickBot="1">
      <c r="A4" s="1185"/>
      <c r="B4" s="1184"/>
      <c r="C4" s="1195"/>
      <c r="D4" s="1195"/>
      <c r="E4" s="1193"/>
      <c r="F4" s="451"/>
      <c r="G4" s="451"/>
    </row>
    <row r="5" spans="1:7" ht="9.75" customHeight="1">
      <c r="A5" s="1185" t="s">
        <v>303</v>
      </c>
      <c r="B5" s="1184" t="s">
        <v>304</v>
      </c>
      <c r="C5" s="1194"/>
      <c r="D5" s="1194"/>
      <c r="E5" s="1193">
        <f>C5+D5</f>
        <v>0</v>
      </c>
      <c r="F5" s="451"/>
      <c r="G5" s="451"/>
    </row>
    <row r="6" spans="1:7" ht="9.75" customHeight="1" thickBot="1">
      <c r="A6" s="1185"/>
      <c r="B6" s="1184"/>
      <c r="C6" s="1195"/>
      <c r="D6" s="1195"/>
      <c r="E6" s="1193"/>
      <c r="F6" s="451"/>
      <c r="G6" s="451"/>
    </row>
    <row r="7" spans="1:7" ht="15" customHeight="1">
      <c r="A7" s="1188" t="s">
        <v>312</v>
      </c>
      <c r="B7" s="1188"/>
      <c r="C7" s="1188"/>
      <c r="D7" s="1188"/>
      <c r="E7" s="1186"/>
      <c r="F7" s="452"/>
      <c r="G7" s="452"/>
    </row>
    <row r="8" spans="1:19" ht="15" customHeight="1">
      <c r="A8" s="1188"/>
      <c r="B8" s="1188"/>
      <c r="C8" s="1188"/>
      <c r="D8" s="1188"/>
      <c r="E8" s="1186"/>
      <c r="F8" s="452"/>
      <c r="G8" s="452"/>
      <c r="R8" s="278" t="s">
        <v>323</v>
      </c>
      <c r="S8">
        <v>24</v>
      </c>
    </row>
    <row r="9" spans="1:19" ht="15.75">
      <c r="A9" s="1185" t="s">
        <v>301</v>
      </c>
      <c r="B9" s="1184" t="s">
        <v>305</v>
      </c>
      <c r="C9" s="1189"/>
      <c r="D9" s="1189"/>
      <c r="E9" s="1191">
        <f>C9+D9</f>
        <v>0</v>
      </c>
      <c r="F9" s="451"/>
      <c r="G9" s="451"/>
      <c r="R9" s="278" t="s">
        <v>324</v>
      </c>
      <c r="S9">
        <v>22</v>
      </c>
    </row>
    <row r="10" spans="1:20" ht="13.5" customHeight="1">
      <c r="A10" s="1185"/>
      <c r="B10" s="1184"/>
      <c r="C10" s="1190"/>
      <c r="D10" s="1190"/>
      <c r="E10" s="1192"/>
      <c r="F10" s="451"/>
      <c r="G10" s="451"/>
      <c r="I10">
        <v>615299</v>
      </c>
      <c r="J10">
        <v>614</v>
      </c>
      <c r="K10">
        <f>I10+J10</f>
        <v>615913</v>
      </c>
      <c r="R10" s="278" t="s">
        <v>325</v>
      </c>
      <c r="S10">
        <v>26</v>
      </c>
      <c r="T10">
        <f>S8+S9+S10</f>
        <v>72</v>
      </c>
    </row>
    <row r="11" spans="1:19" ht="15.75">
      <c r="A11" s="1185" t="s">
        <v>306</v>
      </c>
      <c r="B11" s="1184" t="s">
        <v>307</v>
      </c>
      <c r="C11" s="1185"/>
      <c r="D11" s="1185"/>
      <c r="E11" s="1193">
        <f>C11+D11</f>
        <v>0</v>
      </c>
      <c r="F11" s="451"/>
      <c r="G11" s="451"/>
      <c r="R11" s="278" t="s">
        <v>326</v>
      </c>
      <c r="S11">
        <v>7</v>
      </c>
    </row>
    <row r="12" spans="1:19" ht="15.75">
      <c r="A12" s="1185"/>
      <c r="B12" s="1184"/>
      <c r="C12" s="1185"/>
      <c r="D12" s="1185"/>
      <c r="E12" s="1193"/>
      <c r="F12" s="451"/>
      <c r="G12" s="451"/>
      <c r="R12" s="278" t="s">
        <v>327</v>
      </c>
      <c r="S12">
        <v>25</v>
      </c>
    </row>
    <row r="13" spans="1:20" ht="15.75">
      <c r="A13" s="1185" t="s">
        <v>303</v>
      </c>
      <c r="B13" s="1184" t="s">
        <v>308</v>
      </c>
      <c r="C13" s="340"/>
      <c r="D13" s="340"/>
      <c r="E13" s="340">
        <f>C13+D13</f>
        <v>0</v>
      </c>
      <c r="F13" s="450"/>
      <c r="G13" s="450"/>
      <c r="R13" s="278" t="s">
        <v>328</v>
      </c>
      <c r="S13">
        <v>23</v>
      </c>
      <c r="T13">
        <f>S11+S12+S13</f>
        <v>55</v>
      </c>
    </row>
    <row r="14" spans="1:19" ht="15.75">
      <c r="A14" s="1185"/>
      <c r="B14" s="1184"/>
      <c r="C14" s="342" t="e">
        <f>C13/C11</f>
        <v>#DIV/0!</v>
      </c>
      <c r="D14" s="342" t="e">
        <f>D13/D11</f>
        <v>#DIV/0!</v>
      </c>
      <c r="E14" s="342" t="e">
        <f>E13/E11</f>
        <v>#DIV/0!</v>
      </c>
      <c r="F14" s="453"/>
      <c r="G14" s="453"/>
      <c r="R14" s="278" t="s">
        <v>329</v>
      </c>
      <c r="S14">
        <v>22</v>
      </c>
    </row>
    <row r="15" spans="1:19" ht="15" customHeight="1">
      <c r="A15" s="1188" t="s">
        <v>313</v>
      </c>
      <c r="B15" s="1188"/>
      <c r="C15" s="1188"/>
      <c r="D15" s="1188"/>
      <c r="E15" s="1184"/>
      <c r="F15" s="454"/>
      <c r="G15" s="454"/>
      <c r="R15" s="278" t="s">
        <v>330</v>
      </c>
      <c r="S15">
        <v>23</v>
      </c>
    </row>
    <row r="16" spans="1:20" ht="15" customHeight="1">
      <c r="A16" s="1188"/>
      <c r="B16" s="1188"/>
      <c r="C16" s="1188"/>
      <c r="D16" s="1188"/>
      <c r="E16" s="1184"/>
      <c r="F16" s="454"/>
      <c r="G16" s="454"/>
      <c r="R16" s="278" t="s">
        <v>331</v>
      </c>
      <c r="S16">
        <v>25</v>
      </c>
      <c r="T16">
        <f>S14+S15+S16</f>
        <v>70</v>
      </c>
    </row>
    <row r="17" spans="1:20" ht="15" customHeight="1">
      <c r="A17" s="1185" t="s">
        <v>301</v>
      </c>
      <c r="B17" s="1184" t="s">
        <v>314</v>
      </c>
      <c r="C17" s="366"/>
      <c r="D17" s="366"/>
      <c r="E17" s="366">
        <f>C17+D17</f>
        <v>0</v>
      </c>
      <c r="F17" s="455"/>
      <c r="G17" s="455"/>
      <c r="T17" s="445">
        <f>T10+T13+T16</f>
        <v>197</v>
      </c>
    </row>
    <row r="18" spans="1:7" ht="15" customHeight="1">
      <c r="A18" s="1185"/>
      <c r="B18" s="1184"/>
      <c r="C18" s="365" t="e">
        <f>C17/C11</f>
        <v>#DIV/0!</v>
      </c>
      <c r="D18" s="365" t="e">
        <f>D17/D11</f>
        <v>#DIV/0!</v>
      </c>
      <c r="E18" s="365" t="e">
        <f>E17/E11</f>
        <v>#DIV/0!</v>
      </c>
      <c r="F18" s="456"/>
      <c r="G18" s="456"/>
    </row>
    <row r="19" spans="1:7" ht="15" customHeight="1">
      <c r="A19" s="1185" t="s">
        <v>303</v>
      </c>
      <c r="B19" s="1184" t="s">
        <v>315</v>
      </c>
      <c r="C19" s="366"/>
      <c r="D19" s="366"/>
      <c r="E19" s="366">
        <f>C19+D19</f>
        <v>0</v>
      </c>
      <c r="F19" s="455"/>
      <c r="G19" s="455"/>
    </row>
    <row r="20" spans="1:7" ht="15" customHeight="1">
      <c r="A20" s="1185"/>
      <c r="B20" s="1184"/>
      <c r="C20" s="365" t="e">
        <f>C19/C11</f>
        <v>#DIV/0!</v>
      </c>
      <c r="D20" s="365" t="e">
        <f>D19/D11</f>
        <v>#DIV/0!</v>
      </c>
      <c r="E20" s="365" t="e">
        <f>E19/E11</f>
        <v>#DIV/0!</v>
      </c>
      <c r="F20" s="456"/>
      <c r="G20" s="456"/>
    </row>
    <row r="21" spans="1:7" ht="15" customHeight="1">
      <c r="A21" s="1185" t="s">
        <v>309</v>
      </c>
      <c r="B21" s="1184" t="s">
        <v>316</v>
      </c>
      <c r="C21" s="366"/>
      <c r="D21" s="366"/>
      <c r="E21" s="366">
        <f>C21+D21</f>
        <v>0</v>
      </c>
      <c r="F21" s="455"/>
      <c r="G21" s="455"/>
    </row>
    <row r="22" spans="1:7" ht="15" customHeight="1">
      <c r="A22" s="1185"/>
      <c r="B22" s="1184"/>
      <c r="C22" s="365" t="e">
        <f>C21/C11</f>
        <v>#DIV/0!</v>
      </c>
      <c r="D22" s="365" t="e">
        <f>D21/D11</f>
        <v>#DIV/0!</v>
      </c>
      <c r="E22" s="365" t="e">
        <f>E21/E11</f>
        <v>#DIV/0!</v>
      </c>
      <c r="F22" s="456"/>
      <c r="G22" s="456"/>
    </row>
    <row r="23" spans="1:12" ht="15" customHeight="1">
      <c r="A23" s="1188" t="s">
        <v>317</v>
      </c>
      <c r="B23" s="1188"/>
      <c r="C23" s="1188"/>
      <c r="D23" s="1188"/>
      <c r="E23" s="1188"/>
      <c r="F23" s="457"/>
      <c r="G23" s="457"/>
      <c r="I23" s="278" t="s">
        <v>279</v>
      </c>
      <c r="J23" s="278" t="s">
        <v>280</v>
      </c>
      <c r="K23" s="278" t="s">
        <v>281</v>
      </c>
      <c r="L23" s="278" t="s">
        <v>172</v>
      </c>
    </row>
    <row r="24" spans="1:9" ht="15" customHeight="1">
      <c r="A24" s="1188"/>
      <c r="B24" s="1188"/>
      <c r="C24" s="1188"/>
      <c r="D24" s="1188"/>
      <c r="E24" s="1188"/>
      <c r="F24" s="457"/>
      <c r="G24" s="457"/>
      <c r="I24" s="278" t="s">
        <v>322</v>
      </c>
    </row>
    <row r="25" spans="1:13" ht="15" customHeight="1">
      <c r="A25" s="340" t="s">
        <v>301</v>
      </c>
      <c r="B25" s="341" t="s">
        <v>366</v>
      </c>
      <c r="C25" s="276"/>
      <c r="D25" s="276"/>
      <c r="E25" s="276"/>
      <c r="F25" s="458"/>
      <c r="G25" s="458"/>
      <c r="H25" s="278" t="s">
        <v>334</v>
      </c>
      <c r="I25" s="276">
        <v>72</v>
      </c>
      <c r="J25" s="276">
        <v>55</v>
      </c>
      <c r="K25" s="276">
        <v>70</v>
      </c>
      <c r="L25" s="445">
        <f>SUM(I25:K25)</f>
        <v>197</v>
      </c>
      <c r="M25" s="446"/>
    </row>
    <row r="26" spans="1:13" ht="15" customHeight="1">
      <c r="A26" s="340" t="s">
        <v>303</v>
      </c>
      <c r="B26" s="341" t="s">
        <v>367</v>
      </c>
      <c r="C26" s="447"/>
      <c r="D26" s="447"/>
      <c r="E26" s="447"/>
      <c r="F26" s="459"/>
      <c r="G26" s="584" t="s">
        <v>286</v>
      </c>
      <c r="H26" s="585" t="s">
        <v>333</v>
      </c>
      <c r="I26" s="447">
        <v>54.89</v>
      </c>
      <c r="J26" s="447">
        <v>57.23</v>
      </c>
      <c r="K26" s="447">
        <v>52.7</v>
      </c>
      <c r="L26" s="448">
        <f>SUM(I26:K26)</f>
        <v>164.82</v>
      </c>
      <c r="M26" s="449"/>
    </row>
    <row r="27" spans="1:12" ht="15" customHeight="1">
      <c r="A27" s="1188" t="s">
        <v>318</v>
      </c>
      <c r="B27" s="1188"/>
      <c r="C27" s="1188"/>
      <c r="D27" s="1188"/>
      <c r="E27" s="1186"/>
      <c r="F27" s="452"/>
      <c r="G27" s="452" t="s">
        <v>285</v>
      </c>
      <c r="I27" s="447">
        <v>54.61</v>
      </c>
      <c r="J27" s="447">
        <v>59.24</v>
      </c>
      <c r="K27" s="447">
        <v>51.58</v>
      </c>
      <c r="L27" s="448">
        <f>SUM(I27:K27)</f>
        <v>165.43</v>
      </c>
    </row>
    <row r="28" spans="1:12" ht="15" customHeight="1">
      <c r="A28" s="1188"/>
      <c r="B28" s="1188"/>
      <c r="C28" s="1188"/>
      <c r="D28" s="1188"/>
      <c r="E28" s="1186"/>
      <c r="F28" s="452"/>
      <c r="G28" s="452" t="s">
        <v>172</v>
      </c>
      <c r="I28" s="447">
        <f>AVERAGE(I26:I27)</f>
        <v>54.75</v>
      </c>
      <c r="J28" s="447">
        <f>AVERAGE(J26:J27)</f>
        <v>58.235</v>
      </c>
      <c r="K28" s="447">
        <f>AVERAGE(K26:K27)</f>
        <v>52.14</v>
      </c>
      <c r="L28" s="448">
        <f>SUM(I28:K28)</f>
        <v>165.125</v>
      </c>
    </row>
    <row r="29" spans="1:7" ht="15" customHeight="1">
      <c r="A29" s="1184" t="s">
        <v>310</v>
      </c>
      <c r="B29" s="1184"/>
      <c r="C29" s="1185">
        <v>3.72</v>
      </c>
      <c r="D29" s="1185">
        <v>5.56</v>
      </c>
      <c r="E29" s="1186"/>
      <c r="F29" s="452"/>
      <c r="G29" s="452"/>
    </row>
    <row r="30" spans="1:7" ht="15" customHeight="1">
      <c r="A30" s="1184"/>
      <c r="B30" s="1184"/>
      <c r="C30" s="1185"/>
      <c r="D30" s="1185"/>
      <c r="E30" s="1186"/>
      <c r="F30" s="452"/>
      <c r="G30" s="452"/>
    </row>
    <row r="31" spans="1:7" ht="15" customHeight="1">
      <c r="A31" s="1184" t="s">
        <v>311</v>
      </c>
      <c r="B31" s="1184"/>
      <c r="C31" s="1187">
        <v>0.41</v>
      </c>
      <c r="D31" s="1185">
        <v>0.62</v>
      </c>
      <c r="E31" s="1186"/>
      <c r="F31" s="452"/>
      <c r="G31" s="452"/>
    </row>
    <row r="32" spans="1:7" ht="15" customHeight="1">
      <c r="A32" s="1184"/>
      <c r="B32" s="1184"/>
      <c r="C32" s="1187"/>
      <c r="D32" s="1185"/>
      <c r="E32" s="1186"/>
      <c r="F32" s="452"/>
      <c r="G32" s="452"/>
    </row>
  </sheetData>
  <sheetProtection/>
  <mergeCells count="45">
    <mergeCell ref="C1:E1"/>
    <mergeCell ref="A2:B2"/>
    <mergeCell ref="A3:A4"/>
    <mergeCell ref="B3:B4"/>
    <mergeCell ref="C3:C4"/>
    <mergeCell ref="D3:D4"/>
    <mergeCell ref="E3:E4"/>
    <mergeCell ref="A5:A6"/>
    <mergeCell ref="B5:B6"/>
    <mergeCell ref="C5:C6"/>
    <mergeCell ref="D5:D6"/>
    <mergeCell ref="E5:E6"/>
    <mergeCell ref="A7:D8"/>
    <mergeCell ref="E7:E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A15:D16"/>
    <mergeCell ref="E15:E16"/>
    <mergeCell ref="A17:A18"/>
    <mergeCell ref="B17:B18"/>
    <mergeCell ref="A19:A20"/>
    <mergeCell ref="B19:B20"/>
    <mergeCell ref="A21:A22"/>
    <mergeCell ref="B21:B22"/>
    <mergeCell ref="A23:E24"/>
    <mergeCell ref="A27:D28"/>
    <mergeCell ref="E27:E28"/>
    <mergeCell ref="A29:B30"/>
    <mergeCell ref="C29:C30"/>
    <mergeCell ref="D29:D30"/>
    <mergeCell ref="E29:E30"/>
    <mergeCell ref="A31:B32"/>
    <mergeCell ref="C31:C32"/>
    <mergeCell ref="D31:D32"/>
    <mergeCell ref="E31:E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4">
      <selection activeCell="B35" sqref="B35"/>
    </sheetView>
  </sheetViews>
  <sheetFormatPr defaultColWidth="9.140625" defaultRowHeight="12.75"/>
  <cols>
    <col min="2" max="2" width="28.7109375" style="0" customWidth="1"/>
  </cols>
  <sheetData>
    <row r="1" spans="2:6" ht="21" thickBot="1">
      <c r="B1" s="1204" t="s">
        <v>368</v>
      </c>
      <c r="C1" s="1205"/>
      <c r="D1" s="1205"/>
      <c r="E1" s="1205"/>
      <c r="F1" s="1206"/>
    </row>
    <row r="2" spans="2:6" ht="21" thickBot="1">
      <c r="B2" s="661"/>
      <c r="C2" s="661"/>
      <c r="D2" s="661"/>
      <c r="E2" s="661"/>
      <c r="F2" s="661"/>
    </row>
    <row r="3" spans="1:7" ht="25.5">
      <c r="A3" s="1207" t="s">
        <v>254</v>
      </c>
      <c r="B3" s="1207" t="s">
        <v>255</v>
      </c>
      <c r="C3" s="259" t="s">
        <v>20</v>
      </c>
      <c r="D3" s="1207" t="s">
        <v>258</v>
      </c>
      <c r="E3" s="259" t="s">
        <v>259</v>
      </c>
      <c r="F3" s="1207" t="s">
        <v>261</v>
      </c>
      <c r="G3" s="1207" t="s">
        <v>262</v>
      </c>
    </row>
    <row r="4" spans="1:7" ht="38.25">
      <c r="A4" s="1208"/>
      <c r="B4" s="1208"/>
      <c r="C4" s="260" t="s">
        <v>256</v>
      </c>
      <c r="D4" s="1208"/>
      <c r="E4" s="260" t="s">
        <v>260</v>
      </c>
      <c r="F4" s="1208"/>
      <c r="G4" s="1208"/>
    </row>
    <row r="5" spans="1:7" ht="39" thickBot="1">
      <c r="A5" s="1209"/>
      <c r="B5" s="1209"/>
      <c r="C5" s="261" t="s">
        <v>257</v>
      </c>
      <c r="D5" s="1209"/>
      <c r="E5" s="262"/>
      <c r="F5" s="1209"/>
      <c r="G5" s="1209"/>
    </row>
    <row r="6" spans="1:7" ht="15" thickBot="1">
      <c r="A6" s="263">
        <v>1</v>
      </c>
      <c r="B6" s="264">
        <v>2</v>
      </c>
      <c r="C6" s="264">
        <v>3</v>
      </c>
      <c r="D6" s="264">
        <v>4</v>
      </c>
      <c r="E6" s="264">
        <v>5</v>
      </c>
      <c r="F6" s="264">
        <v>6</v>
      </c>
      <c r="G6" s="264">
        <v>7</v>
      </c>
    </row>
    <row r="7" spans="1:13" ht="30.75" thickBot="1">
      <c r="A7" s="265">
        <v>1</v>
      </c>
      <c r="B7" s="266" t="s">
        <v>263</v>
      </c>
      <c r="C7" s="267">
        <v>718.3</v>
      </c>
      <c r="D7" s="1201">
        <v>380.67</v>
      </c>
      <c r="E7" s="1201">
        <v>261.01</v>
      </c>
      <c r="F7" s="1201">
        <v>123.32</v>
      </c>
      <c r="G7" s="1201">
        <v>510</v>
      </c>
      <c r="J7">
        <v>0.41</v>
      </c>
      <c r="K7">
        <v>0</v>
      </c>
      <c r="L7">
        <v>0.6</v>
      </c>
      <c r="M7">
        <v>0.68</v>
      </c>
    </row>
    <row r="8" spans="1:7" ht="30.75" thickBot="1">
      <c r="A8" s="265">
        <v>2</v>
      </c>
      <c r="B8" s="268" t="s">
        <v>264</v>
      </c>
      <c r="C8" s="267">
        <v>556.7</v>
      </c>
      <c r="D8" s="1202"/>
      <c r="E8" s="1202"/>
      <c r="F8" s="1202"/>
      <c r="G8" s="1202"/>
    </row>
    <row r="9" spans="1:7" ht="15.75" thickBot="1">
      <c r="A9" s="265"/>
      <c r="B9" s="268"/>
      <c r="C9" s="267"/>
      <c r="D9">
        <v>0.41</v>
      </c>
      <c r="E9">
        <v>0</v>
      </c>
      <c r="F9">
        <v>0.6</v>
      </c>
      <c r="G9">
        <v>0.68</v>
      </c>
    </row>
    <row r="10" spans="1:7" ht="15.75" thickBot="1">
      <c r="A10" s="265"/>
      <c r="B10" s="268"/>
      <c r="C10" s="267"/>
      <c r="D10">
        <f>SUM(D7:D9)</f>
        <v>381.08000000000004</v>
      </c>
      <c r="E10">
        <f>SUM(E7:E9)</f>
        <v>261.01</v>
      </c>
      <c r="F10">
        <f>SUM(F7:F9)</f>
        <v>123.91999999999999</v>
      </c>
      <c r="G10">
        <f>SUM(G7:G9)</f>
        <v>510.68</v>
      </c>
    </row>
    <row r="11" spans="1:14" ht="15.75" thickBot="1">
      <c r="A11" s="265">
        <v>3</v>
      </c>
      <c r="B11" s="268" t="s">
        <v>265</v>
      </c>
      <c r="C11" s="267">
        <v>3914.93</v>
      </c>
      <c r="D11" s="1201">
        <v>1654.05</v>
      </c>
      <c r="E11" s="1201">
        <v>2007.38</v>
      </c>
      <c r="F11" s="1201">
        <v>511.4</v>
      </c>
      <c r="G11" s="1201">
        <v>2781.89</v>
      </c>
      <c r="H11">
        <v>1.77</v>
      </c>
      <c r="I11">
        <f>H11+D11</f>
        <v>1655.82</v>
      </c>
      <c r="K11">
        <v>2.65</v>
      </c>
      <c r="L11">
        <f>K11+F11</f>
        <v>514.05</v>
      </c>
      <c r="M11">
        <v>2.94</v>
      </c>
      <c r="N11">
        <f>M11+G11</f>
        <v>2784.83</v>
      </c>
    </row>
    <row r="12" spans="1:7" ht="14.25">
      <c r="A12" s="1199">
        <v>4</v>
      </c>
      <c r="B12" s="269" t="s">
        <v>266</v>
      </c>
      <c r="C12" s="1201">
        <v>3039.79</v>
      </c>
      <c r="D12" s="1203"/>
      <c r="E12" s="1203"/>
      <c r="F12" s="1203"/>
      <c r="G12" s="1203"/>
    </row>
    <row r="13" spans="1:7" ht="15" thickBot="1">
      <c r="A13" s="1200"/>
      <c r="B13" s="268" t="s">
        <v>267</v>
      </c>
      <c r="C13" s="1202"/>
      <c r="D13" s="1202"/>
      <c r="E13" s="1202"/>
      <c r="F13" s="1202"/>
      <c r="G13" s="1202"/>
    </row>
    <row r="14" spans="1:7" ht="45" thickBot="1">
      <c r="A14" s="265">
        <v>5</v>
      </c>
      <c r="B14" s="268" t="s">
        <v>268</v>
      </c>
      <c r="C14" s="267">
        <v>1356</v>
      </c>
      <c r="D14" s="1201">
        <v>556.18</v>
      </c>
      <c r="E14" s="1201">
        <v>524.26</v>
      </c>
      <c r="F14" s="1201">
        <v>456.49</v>
      </c>
      <c r="G14" s="1201">
        <v>1024.62</v>
      </c>
    </row>
    <row r="15" spans="1:7" ht="45" thickBot="1">
      <c r="A15" s="265">
        <v>6</v>
      </c>
      <c r="B15" s="268" t="s">
        <v>269</v>
      </c>
      <c r="C15" s="267">
        <v>1205.55</v>
      </c>
      <c r="D15" s="1202"/>
      <c r="E15" s="1202"/>
      <c r="F15" s="1202"/>
      <c r="G15" s="1202"/>
    </row>
    <row r="16" spans="1:7" ht="15.75" thickBot="1">
      <c r="A16" s="280"/>
      <c r="B16" s="269"/>
      <c r="C16" s="281"/>
      <c r="D16" s="277"/>
      <c r="E16" s="277"/>
      <c r="F16" s="277"/>
      <c r="G16" s="277"/>
    </row>
    <row r="17" spans="1:16" ht="14.25">
      <c r="A17" s="1199">
        <v>7</v>
      </c>
      <c r="B17" s="269" t="s">
        <v>270</v>
      </c>
      <c r="C17" s="1201">
        <v>171.63</v>
      </c>
      <c r="D17" s="1201">
        <v>90.96</v>
      </c>
      <c r="E17" s="1201">
        <v>44.73</v>
      </c>
      <c r="F17" s="1201">
        <v>47.1</v>
      </c>
      <c r="G17" s="1201">
        <v>121.86</v>
      </c>
      <c r="H17">
        <v>0.09</v>
      </c>
      <c r="I17">
        <f>D17+H17</f>
        <v>91.05</v>
      </c>
      <c r="K17">
        <v>0.15</v>
      </c>
      <c r="L17">
        <f>K17+F17</f>
        <v>47.25</v>
      </c>
      <c r="O17">
        <v>0.16</v>
      </c>
      <c r="P17">
        <f>O17+G17</f>
        <v>122.02</v>
      </c>
    </row>
    <row r="18" spans="1:7" ht="30.75" thickBot="1">
      <c r="A18" s="1200"/>
      <c r="B18" s="270" t="s">
        <v>271</v>
      </c>
      <c r="C18" s="1202"/>
      <c r="D18" s="1203"/>
      <c r="E18" s="1203"/>
      <c r="F18" s="1203"/>
      <c r="G18" s="1203"/>
    </row>
    <row r="19" spans="1:7" ht="14.25">
      <c r="A19" s="1199">
        <v>8</v>
      </c>
      <c r="B19" s="269" t="s">
        <v>270</v>
      </c>
      <c r="C19" s="1201">
        <v>133.02</v>
      </c>
      <c r="D19" s="1203"/>
      <c r="E19" s="1203"/>
      <c r="F19" s="1203"/>
      <c r="G19" s="1203"/>
    </row>
    <row r="20" spans="1:7" ht="15.75" thickBot="1">
      <c r="A20" s="1200"/>
      <c r="B20" s="268" t="s">
        <v>272</v>
      </c>
      <c r="C20" s="1202"/>
      <c r="D20" s="1202"/>
      <c r="E20" s="1202"/>
      <c r="F20" s="1202"/>
      <c r="G20" s="1202"/>
    </row>
    <row r="21" spans="1:15" ht="30.75" thickBot="1">
      <c r="A21" s="265">
        <v>9</v>
      </c>
      <c r="B21" s="268" t="s">
        <v>273</v>
      </c>
      <c r="C21" s="267">
        <v>110.89</v>
      </c>
      <c r="D21" s="1201">
        <v>48.27</v>
      </c>
      <c r="E21" s="1201">
        <v>13.26</v>
      </c>
      <c r="F21" s="1201">
        <v>58.3</v>
      </c>
      <c r="G21" s="1201">
        <v>79.89</v>
      </c>
      <c r="H21">
        <v>0.04</v>
      </c>
      <c r="I21">
        <f>H21+D21</f>
        <v>48.31</v>
      </c>
      <c r="K21">
        <v>0.06</v>
      </c>
      <c r="L21">
        <f>K21+F21</f>
        <v>58.36</v>
      </c>
      <c r="N21">
        <v>0.07</v>
      </c>
      <c r="O21">
        <f>N21+G21</f>
        <v>79.96</v>
      </c>
    </row>
    <row r="22" spans="1:7" ht="30.75" thickBot="1">
      <c r="A22" s="265">
        <v>10</v>
      </c>
      <c r="B22" s="268" t="s">
        <v>274</v>
      </c>
      <c r="C22" s="267">
        <v>88.83</v>
      </c>
      <c r="D22" s="1202"/>
      <c r="E22" s="1202"/>
      <c r="F22" s="1202"/>
      <c r="G22" s="1202"/>
    </row>
    <row r="23" spans="1:7" ht="15" thickBot="1">
      <c r="A23" s="271"/>
      <c r="B23" s="268" t="s">
        <v>11</v>
      </c>
      <c r="C23" s="264">
        <v>11295.64</v>
      </c>
      <c r="D23" s="264">
        <v>2730.13</v>
      </c>
      <c r="E23" s="264">
        <v>2850.64</v>
      </c>
      <c r="F23" s="264">
        <v>1196.61</v>
      </c>
      <c r="G23" s="264">
        <v>4518.26</v>
      </c>
    </row>
    <row r="24" ht="13.5" thickBot="1"/>
    <row r="25" spans="1:7" ht="15" thickBot="1">
      <c r="A25" s="1196" t="s">
        <v>144</v>
      </c>
      <c r="B25" s="1197"/>
      <c r="C25" s="1197"/>
      <c r="D25" s="1197"/>
      <c r="E25" s="1197"/>
      <c r="F25" s="1197"/>
      <c r="G25" s="1198"/>
    </row>
    <row r="26" spans="1:7" ht="30" thickBot="1">
      <c r="A26" s="271">
        <v>1</v>
      </c>
      <c r="B26" s="268" t="s">
        <v>275</v>
      </c>
      <c r="C26" s="267">
        <v>1.69</v>
      </c>
      <c r="D26" s="267">
        <v>0.41</v>
      </c>
      <c r="E26" s="267">
        <v>0</v>
      </c>
      <c r="F26" s="267">
        <v>0.6</v>
      </c>
      <c r="G26" s="267">
        <v>0.68</v>
      </c>
    </row>
    <row r="27" spans="1:7" ht="15.75" thickBot="1">
      <c r="A27" s="271">
        <v>2</v>
      </c>
      <c r="B27" s="268" t="s">
        <v>266</v>
      </c>
      <c r="C27" s="267">
        <v>7.36</v>
      </c>
      <c r="D27" s="267">
        <v>1.77</v>
      </c>
      <c r="E27" s="267">
        <v>0</v>
      </c>
      <c r="F27" s="267">
        <v>2.65</v>
      </c>
      <c r="G27" s="267">
        <v>2.94</v>
      </c>
    </row>
    <row r="28" spans="1:7" ht="30.75" thickBot="1">
      <c r="A28" s="271">
        <v>3</v>
      </c>
      <c r="B28" s="268" t="s">
        <v>276</v>
      </c>
      <c r="C28" s="267">
        <v>0.4</v>
      </c>
      <c r="D28" s="267">
        <v>0.09</v>
      </c>
      <c r="E28" s="267">
        <v>0</v>
      </c>
      <c r="F28" s="267">
        <v>0.15</v>
      </c>
      <c r="G28" s="267">
        <v>0.16</v>
      </c>
    </row>
    <row r="29" spans="1:7" ht="29.25" thickBot="1">
      <c r="A29" s="271">
        <v>4</v>
      </c>
      <c r="B29" s="268" t="s">
        <v>277</v>
      </c>
      <c r="C29" s="267">
        <v>0.17</v>
      </c>
      <c r="D29" s="267">
        <v>0.04</v>
      </c>
      <c r="E29" s="267">
        <v>0</v>
      </c>
      <c r="F29" s="267">
        <v>0.06</v>
      </c>
      <c r="G29" s="267">
        <v>0.07</v>
      </c>
    </row>
    <row r="30" spans="1:7" ht="15" thickBot="1">
      <c r="A30" s="271"/>
      <c r="B30" s="268" t="s">
        <v>11</v>
      </c>
      <c r="C30" s="264">
        <v>9.62</v>
      </c>
      <c r="D30" s="264">
        <v>2.31</v>
      </c>
      <c r="E30" s="264">
        <v>0</v>
      </c>
      <c r="F30" s="264">
        <v>3.46</v>
      </c>
      <c r="G30" s="264">
        <v>3.85</v>
      </c>
    </row>
    <row r="31" spans="1:7" ht="15" thickBot="1">
      <c r="A31" s="263"/>
      <c r="B31" s="264" t="s">
        <v>278</v>
      </c>
      <c r="C31" s="264">
        <v>11305.26</v>
      </c>
      <c r="D31" s="264">
        <v>2732.44</v>
      </c>
      <c r="E31" s="264">
        <v>2850.64</v>
      </c>
      <c r="F31" s="264">
        <v>1200.07</v>
      </c>
      <c r="G31" s="264">
        <v>4522.11</v>
      </c>
    </row>
  </sheetData>
  <sheetProtection/>
  <mergeCells count="33">
    <mergeCell ref="B1:F1"/>
    <mergeCell ref="A3:A5"/>
    <mergeCell ref="B3:B5"/>
    <mergeCell ref="D3:D5"/>
    <mergeCell ref="F3:F5"/>
    <mergeCell ref="G3:G5"/>
    <mergeCell ref="D7:D8"/>
    <mergeCell ref="E7:E8"/>
    <mergeCell ref="F7:F8"/>
    <mergeCell ref="G7:G8"/>
    <mergeCell ref="D11:D13"/>
    <mergeCell ref="E11:E13"/>
    <mergeCell ref="F11:F13"/>
    <mergeCell ref="G11:G13"/>
    <mergeCell ref="A12:A13"/>
    <mergeCell ref="C12:C13"/>
    <mergeCell ref="D14:D15"/>
    <mergeCell ref="E14:E15"/>
    <mergeCell ref="F14:F15"/>
    <mergeCell ref="G14:G15"/>
    <mergeCell ref="A17:A18"/>
    <mergeCell ref="C17:C18"/>
    <mergeCell ref="D17:D20"/>
    <mergeCell ref="E17:E20"/>
    <mergeCell ref="F17:F20"/>
    <mergeCell ref="G17:G20"/>
    <mergeCell ref="A25:G25"/>
    <mergeCell ref="A19:A20"/>
    <mergeCell ref="C19:C20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2018-06-16T15:44:41Z</cp:lastPrinted>
  <dcterms:created xsi:type="dcterms:W3CDTF">2009-02-28T10:02:12Z</dcterms:created>
  <dcterms:modified xsi:type="dcterms:W3CDTF">2019-06-25T15:34:11Z</dcterms:modified>
  <cp:category/>
  <cp:version/>
  <cp:contentType/>
  <cp:contentStatus/>
</cp:coreProperties>
</file>